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FE18" lockStructure="1"/>
  <bookViews>
    <workbookView xWindow="0" yWindow="0" windowWidth="19200" windowHeight="7470"/>
  </bookViews>
  <sheets>
    <sheet name="海外居住者のための収入等申告書" sheetId="1" r:id="rId1"/>
    <sheet name="記入例" sheetId="11" r:id="rId2"/>
    <sheet name="レート表" sheetId="2" state="hidden" r:id="rId3"/>
    <sheet name="計算シート" sheetId="3" state="hidden" r:id="rId4"/>
    <sheet name="T11所得区分" sheetId="5" state="hidden" r:id="rId5"/>
    <sheet name="T12給与所得" sheetId="6" state="hidden" r:id="rId6"/>
    <sheet name="T13人的控除" sheetId="7" state="hidden" r:id="rId7"/>
    <sheet name="T15調整控除" sheetId="9" state="hidden" r:id="rId8"/>
    <sheet name="T16税率等" sheetId="10" state="hidden" r:id="rId9"/>
  </sheets>
  <definedNames>
    <definedName name="_xlnm.Print_Area" localSheetId="0">海外居住者のための収入等申告書!$A$1:$K$71</definedName>
    <definedName name="_xlnm.Print_Area" localSheetId="1">記入例!$A$1:$V$71</definedName>
  </definedNames>
  <calcPr calcId="152511"/>
</workbook>
</file>

<file path=xl/calcChain.xml><?xml version="1.0" encoding="utf-8"?>
<calcChain xmlns="http://schemas.openxmlformats.org/spreadsheetml/2006/main">
  <c r="I22" i="1" l="1"/>
  <c r="I23" i="11" l="1"/>
  <c r="I22" i="11"/>
  <c r="I21" i="11"/>
  <c r="I20" i="11"/>
  <c r="I23" i="1" l="1"/>
  <c r="I20" i="1" l="1"/>
  <c r="I21" i="1"/>
  <c r="D13" i="2" l="1"/>
  <c r="I41" i="11" l="1"/>
  <c r="E41" i="11"/>
  <c r="I39" i="11"/>
  <c r="E39" i="11"/>
  <c r="I37" i="11"/>
  <c r="E37" i="11"/>
  <c r="A34" i="11"/>
  <c r="H26" i="11"/>
  <c r="H35" i="11" s="1"/>
  <c r="E24" i="11"/>
  <c r="E22" i="11"/>
  <c r="H43" i="11" l="1"/>
  <c r="H27" i="11"/>
  <c r="A34" i="1"/>
  <c r="H26" i="1"/>
  <c r="H43" i="1" s="1"/>
  <c r="D6" i="3"/>
  <c r="D41" i="3" s="1"/>
  <c r="D4" i="3"/>
  <c r="D2" i="3"/>
  <c r="D1" i="3"/>
  <c r="C8" i="3"/>
  <c r="D8" i="3" s="1"/>
  <c r="H71" i="1" l="1"/>
  <c r="H71" i="11"/>
  <c r="D40" i="3"/>
  <c r="H35" i="1"/>
  <c r="H27" i="1"/>
  <c r="B16" i="3"/>
  <c r="B15" i="3"/>
  <c r="B25" i="3"/>
  <c r="B24" i="3"/>
  <c r="B21" i="3"/>
  <c r="B6" i="3"/>
  <c r="B2" i="3"/>
  <c r="E24" i="1"/>
  <c r="E22" i="1"/>
  <c r="H70" i="1" l="1"/>
  <c r="H70" i="11"/>
  <c r="B23" i="3"/>
  <c r="B3" i="3"/>
  <c r="B7" i="3" s="1"/>
  <c r="D5" i="3"/>
  <c r="C6" i="3"/>
  <c r="C41" i="3" s="1"/>
  <c r="C4" i="3"/>
  <c r="C5" i="3" s="1"/>
  <c r="I39" i="1"/>
  <c r="I41" i="1"/>
  <c r="E41" i="1"/>
  <c r="E39" i="1"/>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14" i="2"/>
  <c r="V14" i="2"/>
  <c r="D14" i="3"/>
  <c r="D13" i="3"/>
  <c r="C21" i="3"/>
  <c r="C14" i="3"/>
  <c r="C13" i="3"/>
  <c r="B18" i="3" l="1"/>
  <c r="B30" i="3" s="1"/>
  <c r="D34" i="3"/>
  <c r="B26" i="3"/>
  <c r="B27" i="3" s="1"/>
  <c r="D71" i="1"/>
  <c r="D71" i="11"/>
  <c r="D3" i="3"/>
  <c r="D23" i="3"/>
  <c r="C35" i="3"/>
  <c r="C34" i="3"/>
  <c r="C36" i="3"/>
  <c r="D35" i="3"/>
  <c r="D36" i="3"/>
  <c r="D12" i="3" s="1"/>
  <c r="D21" i="3"/>
  <c r="I37" i="1"/>
  <c r="N13" i="2"/>
  <c r="E37" i="1"/>
  <c r="O13"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14" i="2"/>
  <c r="B28" i="3" l="1"/>
  <c r="B31" i="3"/>
  <c r="C2" i="3"/>
  <c r="C23" i="3" s="1"/>
  <c r="D37" i="3"/>
  <c r="D39" i="3"/>
  <c r="D38" i="3" s="1"/>
  <c r="C37" i="3"/>
  <c r="C39" i="3"/>
  <c r="C38" i="3" s="1"/>
  <c r="C12" i="3"/>
  <c r="D11" i="3"/>
  <c r="C11" i="3"/>
  <c r="D7" i="3"/>
  <c r="B33" i="3" l="1"/>
  <c r="B32" i="3"/>
  <c r="C3" i="3"/>
  <c r="C7" i="3" s="1"/>
  <c r="C40" i="3"/>
  <c r="D70" i="1" s="1"/>
  <c r="D68" i="11" l="1"/>
  <c r="C19" i="3"/>
  <c r="C18" i="3" s="1"/>
  <c r="C25" i="3" s="1"/>
  <c r="C20" i="3"/>
  <c r="D68" i="1"/>
  <c r="D70" i="11"/>
  <c r="D9" i="3"/>
  <c r="C17" i="3" s="1"/>
  <c r="C9" i="3"/>
  <c r="D17" i="3" s="1"/>
  <c r="D25" i="3"/>
  <c r="C15" i="3" l="1"/>
  <c r="C29" i="3"/>
  <c r="D15" i="3"/>
  <c r="C10" i="3"/>
  <c r="D10" i="3"/>
  <c r="C16" i="3"/>
  <c r="C22" i="3"/>
  <c r="C24" i="3" s="1"/>
  <c r="D16" i="3"/>
  <c r="D29" i="3"/>
  <c r="D22" i="3"/>
  <c r="D24" i="3" s="1"/>
  <c r="D33" i="3" s="1"/>
  <c r="D30" i="3" l="1"/>
  <c r="C30" i="3"/>
  <c r="D26" i="3"/>
  <c r="D27" i="3" s="1"/>
  <c r="D28" i="3" s="1"/>
  <c r="C26" i="3"/>
  <c r="C27" i="3" s="1"/>
  <c r="C28" i="3" s="1"/>
  <c r="D31" i="3" l="1"/>
  <c r="D32" i="3" s="1"/>
  <c r="H69" i="11" s="1"/>
  <c r="C31" i="3"/>
  <c r="C32" i="3" s="1"/>
  <c r="C33" i="3" l="1"/>
  <c r="H69" i="1"/>
  <c r="D69" i="1" l="1"/>
  <c r="D69" i="11"/>
</calcChain>
</file>

<file path=xl/sharedStrings.xml><?xml version="1.0" encoding="utf-8"?>
<sst xmlns="http://schemas.openxmlformats.org/spreadsheetml/2006/main" count="1123" uniqueCount="526">
  <si>
    <t>16歳未満扶養親族の数</t>
    <rPh sb="2" eb="5">
      <t>サイミマン</t>
    </rPh>
    <rPh sb="5" eb="7">
      <t>フヨウ</t>
    </rPh>
    <rPh sb="7" eb="9">
      <t>シンゾク</t>
    </rPh>
    <rPh sb="10" eb="11">
      <t>カズ</t>
    </rPh>
    <phoneticPr fontId="2"/>
  </si>
  <si>
    <t>16～18歳の扶養親族の数</t>
    <rPh sb="5" eb="6">
      <t>サイ</t>
    </rPh>
    <rPh sb="7" eb="9">
      <t>フヨウ</t>
    </rPh>
    <rPh sb="9" eb="11">
      <t>シンゾク</t>
    </rPh>
    <rPh sb="12" eb="13">
      <t>カズ</t>
    </rPh>
    <phoneticPr fontId="1"/>
  </si>
  <si>
    <t>19～22歳の扶養親族の数</t>
    <rPh sb="5" eb="6">
      <t>サイ</t>
    </rPh>
    <rPh sb="7" eb="9">
      <t>フヨウ</t>
    </rPh>
    <rPh sb="9" eb="11">
      <t>シンゾク</t>
    </rPh>
    <rPh sb="12" eb="13">
      <t>カズ</t>
    </rPh>
    <phoneticPr fontId="1"/>
  </si>
  <si>
    <t>23～69歳の扶養親族の数</t>
    <rPh sb="5" eb="6">
      <t>サイ</t>
    </rPh>
    <rPh sb="7" eb="9">
      <t>フヨウ</t>
    </rPh>
    <rPh sb="9" eb="11">
      <t>シンゾク</t>
    </rPh>
    <rPh sb="12" eb="13">
      <t>カズ</t>
    </rPh>
    <phoneticPr fontId="1"/>
  </si>
  <si>
    <t>70歳以上扶養親族（同居尊属）の数</t>
    <rPh sb="2" eb="5">
      <t>サイイジョウ</t>
    </rPh>
    <rPh sb="5" eb="7">
      <t>フヨウ</t>
    </rPh>
    <rPh sb="7" eb="9">
      <t>シンゾク</t>
    </rPh>
    <rPh sb="10" eb="12">
      <t>ドウキョ</t>
    </rPh>
    <rPh sb="12" eb="14">
      <t>ソンゾク</t>
    </rPh>
    <rPh sb="16" eb="17">
      <t>カズ</t>
    </rPh>
    <phoneticPr fontId="1"/>
  </si>
  <si>
    <t>70歳以上で上記以外の扶養親族の数</t>
    <rPh sb="2" eb="5">
      <t>サイイジョウ</t>
    </rPh>
    <rPh sb="6" eb="8">
      <t>ジョウキ</t>
    </rPh>
    <rPh sb="8" eb="10">
      <t>イガイ</t>
    </rPh>
    <rPh sb="11" eb="13">
      <t>フヨウ</t>
    </rPh>
    <rPh sb="13" eb="15">
      <t>シンゾク</t>
    </rPh>
    <rPh sb="16" eb="17">
      <t>カズ</t>
    </rPh>
    <phoneticPr fontId="1"/>
  </si>
  <si>
    <t>につき</t>
  </si>
  <si>
    <t>米ドル</t>
  </si>
  <si>
    <t xml:space="preserve">  〃</t>
  </si>
  <si>
    <t>報告省令レート（平成３１年１月分）</t>
    <rPh sb="12" eb="13">
      <t>ネン</t>
    </rPh>
    <rPh sb="14" eb="15">
      <t>ガツ</t>
    </rPh>
    <phoneticPr fontId="4"/>
  </si>
  <si>
    <t>日本銀行国際局</t>
    <phoneticPr fontId="4"/>
  </si>
  <si>
    <t xml:space="preserve">  「外国為替の取引等の報告に関する省令」第35条第2号に基づき財務大臣</t>
    <rPh sb="32" eb="34">
      <t>ザイム</t>
    </rPh>
    <phoneticPr fontId="4"/>
  </si>
  <si>
    <t xml:space="preserve">  が定める相場（アメリカ合衆国通貨以外の通貨とアメリカ合衆国通貨との間</t>
    <phoneticPr fontId="4"/>
  </si>
  <si>
    <t xml:space="preserve">  の換算）について</t>
  </si>
  <si>
    <t xml:space="preserve"> [平成３１年１月中において適用]</t>
    <rPh sb="9" eb="10">
      <t>チュウ</t>
    </rPh>
    <phoneticPr fontId="4"/>
  </si>
  <si>
    <t>財務大臣公示</t>
    <rPh sb="0" eb="2">
      <t>ザイム</t>
    </rPh>
    <phoneticPr fontId="4"/>
  </si>
  <si>
    <t>円 (</t>
    <phoneticPr fontId="4"/>
  </si>
  <si>
    <t xml:space="preserve"> JPY)</t>
    <phoneticPr fontId="4"/>
  </si>
  <si>
    <t>カナダ・ドル (1 CAD)</t>
    <phoneticPr fontId="4"/>
  </si>
  <si>
    <t>中国元 (1 CNY)</t>
    <phoneticPr fontId="4"/>
  </si>
  <si>
    <t>スウェーデン・クローネ (1 SEK)</t>
    <phoneticPr fontId="4"/>
  </si>
  <si>
    <t>0.110</t>
    <phoneticPr fontId="4"/>
  </si>
  <si>
    <t>スイス・フラン (1 CHF)</t>
    <phoneticPr fontId="4"/>
  </si>
  <si>
    <t>スターリング・ポンド (1 GBP)</t>
    <phoneticPr fontId="4"/>
  </si>
  <si>
    <t>ユーロ (1 EUR)</t>
    <phoneticPr fontId="4"/>
  </si>
  <si>
    <t>アラブ首長国連邦ディルハム (1 AED)</t>
    <phoneticPr fontId="4"/>
  </si>
  <si>
    <t>アルゼンチン・ペソ (1 ARS)</t>
    <phoneticPr fontId="4"/>
  </si>
  <si>
    <t>イスラエル・シェケル (1 ILS)</t>
    <phoneticPr fontId="4"/>
  </si>
  <si>
    <t>0.270</t>
    <phoneticPr fontId="4"/>
  </si>
  <si>
    <t xml:space="preserve">イラン・リアル (1 IRR) </t>
    <phoneticPr fontId="4"/>
  </si>
  <si>
    <t>インド・ルピー (1 INR)</t>
    <phoneticPr fontId="4"/>
  </si>
  <si>
    <t>インドネシア・ルピア (100 IDR)</t>
    <phoneticPr fontId="4"/>
  </si>
  <si>
    <t>オーストラリア・ドル (1 AUD)</t>
    <phoneticPr fontId="4"/>
  </si>
  <si>
    <t>オマーン・リアル (1 OMR)</t>
    <phoneticPr fontId="4"/>
  </si>
  <si>
    <t>2.60</t>
    <phoneticPr fontId="4"/>
  </si>
  <si>
    <t>カタール・リアル (1 QAR)</t>
    <phoneticPr fontId="4"/>
  </si>
  <si>
    <t>韓国ウォン (100 KRW)</t>
    <phoneticPr fontId="4"/>
  </si>
  <si>
    <t>カンボジア・リエル (100 KHR)</t>
    <phoneticPr fontId="4"/>
  </si>
  <si>
    <t>クウェート・ディナール (1 KWD)</t>
    <phoneticPr fontId="4"/>
  </si>
  <si>
    <t>ケニア・シリング (1 KES)</t>
    <phoneticPr fontId="4"/>
  </si>
  <si>
    <t>コロンビア・ペソ (100 COP)</t>
    <phoneticPr fontId="4"/>
  </si>
  <si>
    <t>サウジアラビア・リアル (1 SAR)</t>
    <phoneticPr fontId="4"/>
  </si>
  <si>
    <t>シンガポール・ドル(1 SGD)</t>
    <phoneticPr fontId="4"/>
  </si>
  <si>
    <t>新台湾ドル (100 TWD)</t>
    <phoneticPr fontId="4"/>
  </si>
  <si>
    <t>スリランカ・ルピー (100 LKR)</t>
    <phoneticPr fontId="4"/>
  </si>
  <si>
    <t>セーシェル・ルピー (1 SCR)</t>
    <phoneticPr fontId="4"/>
  </si>
  <si>
    <t>タイ・バーツ (100 THB)</t>
    <phoneticPr fontId="4"/>
  </si>
  <si>
    <t>タヒチ・パシフィックフラン (100 XPF)</t>
    <phoneticPr fontId="4"/>
  </si>
  <si>
    <t>チェコ・コルナ (1 CZK)</t>
    <phoneticPr fontId="4"/>
  </si>
  <si>
    <t>チリ・ペソ (100 CLP)</t>
    <phoneticPr fontId="4"/>
  </si>
  <si>
    <t>デンマーク・クローネ (1 DKK)</t>
    <phoneticPr fontId="4"/>
  </si>
  <si>
    <t>トリニダード・トバゴ・ドル (1 TTD)</t>
    <phoneticPr fontId="4"/>
  </si>
  <si>
    <t>トルコ・リラ (1 TRY)</t>
    <phoneticPr fontId="4"/>
  </si>
  <si>
    <t>ナイジェリア・ナイラ (1 NGN)</t>
    <phoneticPr fontId="4"/>
  </si>
  <si>
    <t>ニュージーランド・ドル (1 NZD)</t>
    <phoneticPr fontId="4"/>
  </si>
  <si>
    <t>ノルウェー・クローネ (1 NOK)</t>
    <phoneticPr fontId="4"/>
  </si>
  <si>
    <t>パキスタン・ルピー (1 PKR)</t>
    <phoneticPr fontId="4"/>
  </si>
  <si>
    <t>バヌアツ・バツ (100 VUV)</t>
    <phoneticPr fontId="4"/>
  </si>
  <si>
    <t xml:space="preserve">  〃</t>
    <phoneticPr fontId="4"/>
  </si>
  <si>
    <t>パプアニューギニア・キナ (1 PGK)</t>
    <phoneticPr fontId="4"/>
  </si>
  <si>
    <t>バーレーン・ディナール (1 BHD)</t>
    <phoneticPr fontId="4"/>
  </si>
  <si>
    <t>ハンガリー・フォリント (100 HUF)</t>
    <phoneticPr fontId="4"/>
  </si>
  <si>
    <t>バングラデシュ・タカ (100 BDT)</t>
    <phoneticPr fontId="4"/>
  </si>
  <si>
    <t>フィジー・ドル (1 FJD)</t>
    <phoneticPr fontId="4"/>
  </si>
  <si>
    <t>フィリピン・ペソ (1 PHP)</t>
    <phoneticPr fontId="4"/>
  </si>
  <si>
    <t>0.0190</t>
    <phoneticPr fontId="4"/>
  </si>
  <si>
    <t>ブラジル・レアル (1 BRL)</t>
    <phoneticPr fontId="4"/>
  </si>
  <si>
    <t>ブルネイ・ドル (1 BND)</t>
    <phoneticPr fontId="4"/>
  </si>
  <si>
    <t>ベトナム・ドン (100 VND)</t>
    <phoneticPr fontId="4"/>
  </si>
  <si>
    <t>ベネズエラ・ボリーバル (1 VES)</t>
    <phoneticPr fontId="4"/>
  </si>
  <si>
    <t>ペルー・ヌエボ・ソル (1 PEN)</t>
    <phoneticPr fontId="4"/>
  </si>
  <si>
    <t>ポーランド・ズロチ (1 PLN)</t>
    <phoneticPr fontId="4"/>
  </si>
  <si>
    <t>香港ドル (1 HKD)</t>
    <phoneticPr fontId="4"/>
  </si>
  <si>
    <t>マレーシア・リンギット (1 MYR)</t>
    <phoneticPr fontId="4"/>
  </si>
  <si>
    <t>南アフリカ・ラント (1 ZAR)</t>
    <phoneticPr fontId="4"/>
  </si>
  <si>
    <t>0.0710</t>
    <phoneticPr fontId="4"/>
  </si>
  <si>
    <t>ミャンマー・チャット (1 MMK)</t>
    <phoneticPr fontId="4"/>
  </si>
  <si>
    <t>メキシコ・ペソ (1 MXN)</t>
    <phoneticPr fontId="4"/>
  </si>
  <si>
    <t>モーリシャス・ルピー (1 MUR)</t>
    <phoneticPr fontId="4"/>
  </si>
  <si>
    <t>モロッコ・ディルハム (1 MAD)</t>
    <phoneticPr fontId="4"/>
  </si>
  <si>
    <t>ヨルダン・ディナール (1 JOD)</t>
    <phoneticPr fontId="4"/>
  </si>
  <si>
    <t>ラオス・キップ (100 LAK)</t>
    <phoneticPr fontId="4"/>
  </si>
  <si>
    <t>ルーマニア・レイ (1 RON)</t>
    <phoneticPr fontId="4"/>
  </si>
  <si>
    <t>ルワンダ・フラン (100 RWF)</t>
    <phoneticPr fontId="4"/>
  </si>
  <si>
    <t>ロシア・ルーブル (1 RUB)</t>
    <phoneticPr fontId="4"/>
  </si>
  <si>
    <t>0.0150</t>
    <phoneticPr fontId="4"/>
  </si>
  <si>
    <t>上記以外の外国通貨</t>
    <phoneticPr fontId="4"/>
  </si>
  <si>
    <t>当該外国通貨のアメリカ合衆国通貨に対する市場実勢</t>
  </si>
  <si>
    <t>（平成30年11月中における実勢相場の平均値）</t>
    <phoneticPr fontId="4"/>
  </si>
  <si>
    <t>　</t>
    <phoneticPr fontId="4"/>
  </si>
  <si>
    <t>通貨一覧</t>
    <rPh sb="0" eb="2">
      <t>ツウカ</t>
    </rPh>
    <rPh sb="2" eb="4">
      <t>イチラン</t>
    </rPh>
    <phoneticPr fontId="2"/>
  </si>
  <si>
    <t>対円レート</t>
    <rPh sb="0" eb="2">
      <t>タイエン</t>
    </rPh>
    <phoneticPr fontId="2"/>
  </si>
  <si>
    <t>給与所得金額</t>
    <rPh sb="0" eb="2">
      <t>キュウヨ</t>
    </rPh>
    <rPh sb="2" eb="4">
      <t>ショトク</t>
    </rPh>
    <rPh sb="4" eb="6">
      <t>キンガク</t>
    </rPh>
    <phoneticPr fontId="2"/>
  </si>
  <si>
    <t>合計所得金額</t>
    <rPh sb="0" eb="2">
      <t>ゴウケイ</t>
    </rPh>
    <rPh sb="2" eb="4">
      <t>ショトク</t>
    </rPh>
    <rPh sb="4" eb="6">
      <t>キンガク</t>
    </rPh>
    <phoneticPr fontId="2"/>
  </si>
  <si>
    <t>扶養控除（一般）</t>
    <rPh sb="0" eb="2">
      <t>フヨウ</t>
    </rPh>
    <rPh sb="2" eb="4">
      <t>コウジョ</t>
    </rPh>
    <rPh sb="5" eb="7">
      <t>イッパン</t>
    </rPh>
    <phoneticPr fontId="2"/>
  </si>
  <si>
    <t>扶養控除（特定）</t>
    <rPh sb="0" eb="2">
      <t>フヨウ</t>
    </rPh>
    <rPh sb="2" eb="4">
      <t>コウジョ</t>
    </rPh>
    <rPh sb="5" eb="7">
      <t>トクテイ</t>
    </rPh>
    <phoneticPr fontId="2"/>
  </si>
  <si>
    <t>扶養控除（老人）</t>
    <rPh sb="0" eb="2">
      <t>フヨウ</t>
    </rPh>
    <rPh sb="2" eb="4">
      <t>コウジョ</t>
    </rPh>
    <rPh sb="5" eb="7">
      <t>ロウジン</t>
    </rPh>
    <phoneticPr fontId="2"/>
  </si>
  <si>
    <t>扶養控除（同老）</t>
    <rPh sb="0" eb="2">
      <t>フヨウ</t>
    </rPh>
    <rPh sb="2" eb="4">
      <t>コウジョ</t>
    </rPh>
    <rPh sb="5" eb="6">
      <t>オナ</t>
    </rPh>
    <rPh sb="6" eb="7">
      <t>ロウ</t>
    </rPh>
    <phoneticPr fontId="2"/>
  </si>
  <si>
    <t>障害者控除（一般）</t>
    <rPh sb="0" eb="3">
      <t>ショウガイシャ</t>
    </rPh>
    <rPh sb="3" eb="5">
      <t>コウジョ</t>
    </rPh>
    <rPh sb="6" eb="8">
      <t>イッパン</t>
    </rPh>
    <phoneticPr fontId="2"/>
  </si>
  <si>
    <t>障害者控除（特定）</t>
    <rPh sb="0" eb="3">
      <t>ショウガイシャ</t>
    </rPh>
    <rPh sb="3" eb="5">
      <t>コウジョ</t>
    </rPh>
    <rPh sb="6" eb="8">
      <t>トクテイ</t>
    </rPh>
    <phoneticPr fontId="2"/>
  </si>
  <si>
    <t>障害者控除（同特）</t>
    <rPh sb="0" eb="3">
      <t>ショウガイシャ</t>
    </rPh>
    <rPh sb="3" eb="5">
      <t>コウジョ</t>
    </rPh>
    <rPh sb="6" eb="7">
      <t>ドウ</t>
    </rPh>
    <rPh sb="7" eb="8">
      <t>トク</t>
    </rPh>
    <phoneticPr fontId="2"/>
  </si>
  <si>
    <t>寡婦控除</t>
    <rPh sb="0" eb="2">
      <t>カフ</t>
    </rPh>
    <rPh sb="2" eb="4">
      <t>コウジョ</t>
    </rPh>
    <phoneticPr fontId="2"/>
  </si>
  <si>
    <t>寡婦特別控除</t>
    <rPh sb="0" eb="2">
      <t>カフ</t>
    </rPh>
    <rPh sb="2" eb="4">
      <t>トクベツ</t>
    </rPh>
    <rPh sb="4" eb="6">
      <t>コウジョ</t>
    </rPh>
    <phoneticPr fontId="2"/>
  </si>
  <si>
    <t>寡夫控除</t>
    <rPh sb="0" eb="2">
      <t>カフ</t>
    </rPh>
    <rPh sb="2" eb="4">
      <t>コウジョ</t>
    </rPh>
    <phoneticPr fontId="2"/>
  </si>
  <si>
    <t>扶養親族等の数</t>
    <rPh sb="0" eb="2">
      <t>フヨウ</t>
    </rPh>
    <rPh sb="2" eb="4">
      <t>シンゾク</t>
    </rPh>
    <rPh sb="4" eb="5">
      <t>トウ</t>
    </rPh>
    <rPh sb="6" eb="7">
      <t>カズ</t>
    </rPh>
    <phoneticPr fontId="2"/>
  </si>
  <si>
    <t>社会保険料等控除</t>
    <rPh sb="0" eb="2">
      <t>シャカイ</t>
    </rPh>
    <rPh sb="2" eb="5">
      <t>ホケンリョウ</t>
    </rPh>
    <rPh sb="5" eb="6">
      <t>トウ</t>
    </rPh>
    <rPh sb="6" eb="8">
      <t>コウジョ</t>
    </rPh>
    <phoneticPr fontId="2"/>
  </si>
  <si>
    <t>課税標準額</t>
    <rPh sb="0" eb="2">
      <t>カゼイ</t>
    </rPh>
    <rPh sb="2" eb="4">
      <t>ヒョウジュン</t>
    </rPh>
    <rPh sb="4" eb="5">
      <t>ガク</t>
    </rPh>
    <phoneticPr fontId="2"/>
  </si>
  <si>
    <t>基礎控除</t>
    <rPh sb="0" eb="2">
      <t>キソ</t>
    </rPh>
    <rPh sb="2" eb="4">
      <t>コウジョ</t>
    </rPh>
    <phoneticPr fontId="2"/>
  </si>
  <si>
    <t>非課税限度</t>
    <rPh sb="0" eb="3">
      <t>ヒカゼイ</t>
    </rPh>
    <rPh sb="3" eb="5">
      <t>ゲンド</t>
    </rPh>
    <phoneticPr fontId="2"/>
  </si>
  <si>
    <t>非課税となる基準</t>
    <rPh sb="0" eb="3">
      <t>ヒカゼイ</t>
    </rPh>
    <rPh sb="6" eb="8">
      <t>キジュン</t>
    </rPh>
    <phoneticPr fontId="2"/>
  </si>
  <si>
    <t>算出税額</t>
    <rPh sb="0" eb="2">
      <t>サンシュツ</t>
    </rPh>
    <rPh sb="2" eb="4">
      <t>ゼイガク</t>
    </rPh>
    <phoneticPr fontId="2"/>
  </si>
  <si>
    <t>人的控除の差額</t>
    <rPh sb="0" eb="2">
      <t>ジンテキ</t>
    </rPh>
    <rPh sb="2" eb="4">
      <t>コウジョ</t>
    </rPh>
    <rPh sb="5" eb="7">
      <t>サガク</t>
    </rPh>
    <phoneticPr fontId="2"/>
  </si>
  <si>
    <t>調整控除</t>
    <rPh sb="0" eb="2">
      <t>チョウセイ</t>
    </rPh>
    <rPh sb="2" eb="4">
      <t>コウジョ</t>
    </rPh>
    <phoneticPr fontId="2"/>
  </si>
  <si>
    <t>調整額</t>
    <rPh sb="0" eb="2">
      <t>チョウセイ</t>
    </rPh>
    <rPh sb="2" eb="3">
      <t>ガク</t>
    </rPh>
    <phoneticPr fontId="2"/>
  </si>
  <si>
    <t>生計維持者１</t>
    <rPh sb="0" eb="2">
      <t>セイケイ</t>
    </rPh>
    <rPh sb="2" eb="4">
      <t>イジ</t>
    </rPh>
    <rPh sb="4" eb="5">
      <t>シャ</t>
    </rPh>
    <phoneticPr fontId="2"/>
  </si>
  <si>
    <t>選択肢</t>
    <rPh sb="0" eb="3">
      <t>センタクシ</t>
    </rPh>
    <phoneticPr fontId="2"/>
  </si>
  <si>
    <t>はい</t>
  </si>
  <si>
    <t>はい</t>
    <phoneticPr fontId="2"/>
  </si>
  <si>
    <t>いいえ</t>
  </si>
  <si>
    <t>いいえ</t>
    <phoneticPr fontId="2"/>
  </si>
  <si>
    <t>障がい者でない</t>
    <rPh sb="0" eb="1">
      <t>ショウ</t>
    </rPh>
    <rPh sb="3" eb="4">
      <t>シャ</t>
    </rPh>
    <phoneticPr fontId="2"/>
  </si>
  <si>
    <t>障がい者である</t>
    <rPh sb="0" eb="1">
      <t>ショウ</t>
    </rPh>
    <rPh sb="3" eb="4">
      <t>シャ</t>
    </rPh>
    <phoneticPr fontId="2"/>
  </si>
  <si>
    <t>寡婦（夫）でない</t>
    <rPh sb="0" eb="2">
      <t>カフ</t>
    </rPh>
    <rPh sb="3" eb="4">
      <t>オット</t>
    </rPh>
    <phoneticPr fontId="2"/>
  </si>
  <si>
    <t>寡婦である</t>
    <rPh sb="0" eb="2">
      <t>カフ</t>
    </rPh>
    <phoneticPr fontId="2"/>
  </si>
  <si>
    <t>寡夫である</t>
    <rPh sb="0" eb="2">
      <t>カフ</t>
    </rPh>
    <phoneticPr fontId="2"/>
  </si>
  <si>
    <t>歳</t>
    <rPh sb="0" eb="1">
      <t>サイ</t>
    </rPh>
    <phoneticPr fontId="2"/>
  </si>
  <si>
    <t>項番</t>
    <rPh sb="0" eb="2">
      <t>コウバン</t>
    </rPh>
    <phoneticPr fontId="2"/>
  </si>
  <si>
    <t>人</t>
    <rPh sb="0" eb="1">
      <t>ニン</t>
    </rPh>
    <phoneticPr fontId="2"/>
  </si>
  <si>
    <t>日本円 (JPY)</t>
    <rPh sb="0" eb="3">
      <t>ニホンエン</t>
    </rPh>
    <phoneticPr fontId="2"/>
  </si>
  <si>
    <t>値</t>
    <rPh sb="0" eb="1">
      <t>アタイ</t>
    </rPh>
    <phoneticPr fontId="2"/>
  </si>
  <si>
    <t>入力形式</t>
    <rPh sb="0" eb="2">
      <t>ニュウリョク</t>
    </rPh>
    <rPh sb="2" eb="4">
      <t>ケイシキ</t>
    </rPh>
    <phoneticPr fontId="2"/>
  </si>
  <si>
    <t>説明</t>
    <rPh sb="0" eb="2">
      <t>セツメイ</t>
    </rPh>
    <phoneticPr fontId="2"/>
  </si>
  <si>
    <t>数値</t>
    <rPh sb="0" eb="2">
      <t>スウチ</t>
    </rPh>
    <phoneticPr fontId="2"/>
  </si>
  <si>
    <t>配偶者控除のための家計支持者１の所得区分A</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</si>
  <si>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配偶者控除のための家計支持者１の所得区分B</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</si>
  <si>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配偶者控除のための家計支持者１の所得区分C</t>
    <rPh sb="0" eb="3">
      <t>ハイグウシャ</t>
    </rPh>
    <rPh sb="3" eb="5">
      <t>コウジョ</t>
    </rPh>
    <rPh sb="9" eb="11">
      <t>カケイ</t>
    </rPh>
    <rPh sb="11" eb="14">
      <t>シジシャ</t>
    </rPh>
    <rPh sb="16" eb="18">
      <t>ショトク</t>
    </rPh>
    <rPh sb="18" eb="20">
      <t>クブン</t>
    </rPh>
    <phoneticPr fontId="2"/>
  </si>
  <si>
    <t>配偶者控除のための家計支持者２の所得区分a</t>
    <rPh sb="0" eb="3">
      <t>ハイグウシャ</t>
    </rPh>
    <rPh sb="3" eb="5">
      <t>コウジョ</t>
    </rPh>
    <rPh sb="9" eb="11">
      <t>カケイ</t>
    </rPh>
    <rPh sb="11" eb="14">
      <t>シジシャ</t>
    </rPh>
    <rPh sb="16" eb="18">
      <t>ショトク</t>
    </rPh>
    <rPh sb="18" eb="20">
      <t>クブン</t>
    </rPh>
    <phoneticPr fontId="2"/>
  </si>
  <si>
    <t>配偶者特別控除のための家計支持者２の所得区分b</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</si>
  <si>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配偶者特別控除のための家計支持者２の所得区分c</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</si>
  <si>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配偶者特別控除のための家計支持者２の所得区分d</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</si>
  <si>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配偶者特別控除のための家計支持者２の所得区分e</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</si>
  <si>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配偶者特別控除のための家計支持者２の所得区分f</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</si>
  <si>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配偶者特別控除のための家計支持者２の所得区分g</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</si>
  <si>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配偶者特別控除のための家計支持者２の所得区分h</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</si>
  <si>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配偶者特別控除のための家計支持者２の所得区分i</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</si>
  <si>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配偶者特別控除のための家計支持者２の所得区分j</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</si>
  <si>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配偶者特別控除のための家計支持者２の所得区分k</t>
    <rPh sb="0" eb="3">
      <t>ハイグウシャ</t>
    </rPh>
    <rPh sb="3" eb="5">
      <t>トクベツ</t>
    </rPh>
    <rPh sb="5" eb="7">
      <t>コウジョ</t>
    </rPh>
    <rPh sb="11" eb="13">
      <t>カケイ</t>
    </rPh>
    <rPh sb="13" eb="16">
      <t>シジシャ</t>
    </rPh>
    <rPh sb="18" eb="20">
      <t>ショトク</t>
    </rPh>
    <rPh sb="20" eb="22">
      <t>クブン</t>
    </rPh>
    <phoneticPr fontId="2"/>
  </si>
  <si>
    <t>給与所得控除のための給与収入区分A</t>
    <rPh sb="0" eb="2">
      <t>キュウヨ</t>
    </rPh>
    <rPh sb="2" eb="4">
      <t>ショトク</t>
    </rPh>
    <rPh sb="4" eb="6">
      <t>コウジョ</t>
    </rPh>
    <rPh sb="10" eb="12">
      <t>キュウヨ</t>
    </rPh>
    <rPh sb="12" eb="14">
      <t>シュウニュウ</t>
    </rPh>
    <rPh sb="14" eb="16">
      <t>クブン</t>
    </rPh>
    <phoneticPr fontId="2"/>
  </si>
  <si>
    <t>給与所得控除のための給与収入区分B</t>
    <rPh sb="0" eb="2">
      <t>キュウヨ</t>
    </rPh>
    <rPh sb="2" eb="4">
      <t>ショトク</t>
    </rPh>
    <rPh sb="4" eb="6">
      <t>コウジョ</t>
    </rPh>
    <rPh sb="10" eb="12">
      <t>キュウヨ</t>
    </rPh>
    <rPh sb="12" eb="14">
      <t>シュウニュウ</t>
    </rPh>
    <rPh sb="14" eb="16">
      <t>クブン</t>
    </rPh>
    <phoneticPr fontId="2"/>
  </si>
  <si>
    <t>給与所得控除のための給与収入区分C</t>
    <rPh sb="0" eb="2">
      <t>キュウヨ</t>
    </rPh>
    <rPh sb="2" eb="4">
      <t>ショトク</t>
    </rPh>
    <rPh sb="4" eb="6">
      <t>コウジョ</t>
    </rPh>
    <rPh sb="10" eb="12">
      <t>キュウヨ</t>
    </rPh>
    <rPh sb="12" eb="14">
      <t>シュウニュウ</t>
    </rPh>
    <rPh sb="14" eb="16">
      <t>クブン</t>
    </rPh>
    <phoneticPr fontId="2"/>
  </si>
  <si>
    <t>給与所得控除のための給与収入区分D</t>
    <rPh sb="0" eb="2">
      <t>キュウヨ</t>
    </rPh>
    <rPh sb="2" eb="4">
      <t>ショトク</t>
    </rPh>
    <rPh sb="4" eb="6">
      <t>コウジョ</t>
    </rPh>
    <rPh sb="10" eb="12">
      <t>キュウヨ</t>
    </rPh>
    <rPh sb="12" eb="14">
      <t>シュウニュウ</t>
    </rPh>
    <rPh sb="14" eb="16">
      <t>クブン</t>
    </rPh>
    <phoneticPr fontId="2"/>
  </si>
  <si>
    <t>給与所得控除のための給与収入区分E</t>
    <rPh sb="0" eb="2">
      <t>キュウヨ</t>
    </rPh>
    <rPh sb="2" eb="4">
      <t>ショトク</t>
    </rPh>
    <rPh sb="4" eb="6">
      <t>コウジョ</t>
    </rPh>
    <rPh sb="10" eb="12">
      <t>キュウヨ</t>
    </rPh>
    <rPh sb="12" eb="14">
      <t>シュウニュウ</t>
    </rPh>
    <rPh sb="14" eb="16">
      <t>クブン</t>
    </rPh>
    <phoneticPr fontId="2"/>
  </si>
  <si>
    <t>給与所得控除のための給与収入区分F</t>
    <rPh sb="0" eb="2">
      <t>キュウヨ</t>
    </rPh>
    <rPh sb="2" eb="4">
      <t>ショトク</t>
    </rPh>
    <rPh sb="4" eb="6">
      <t>コウジョ</t>
    </rPh>
    <rPh sb="10" eb="12">
      <t>キュウヨ</t>
    </rPh>
    <rPh sb="12" eb="14">
      <t>シュウニュウ</t>
    </rPh>
    <rPh sb="14" eb="16">
      <t>クブン</t>
    </rPh>
    <phoneticPr fontId="2"/>
  </si>
  <si>
    <t>給与所得控除のための給与収入区分G</t>
    <rPh sb="0" eb="2">
      <t>キュウヨ</t>
    </rPh>
    <rPh sb="2" eb="4">
      <t>ショトク</t>
    </rPh>
    <rPh sb="4" eb="6">
      <t>コウジョ</t>
    </rPh>
    <rPh sb="10" eb="12">
      <t>キュウヨ</t>
    </rPh>
    <rPh sb="12" eb="14">
      <t>シュウニュウ</t>
    </rPh>
    <rPh sb="14" eb="16">
      <t>クブン</t>
    </rPh>
    <phoneticPr fontId="2"/>
  </si>
  <si>
    <t>給与所得控除のための給与収入区分H</t>
    <rPh sb="0" eb="2">
      <t>キュウヨ</t>
    </rPh>
    <rPh sb="2" eb="4">
      <t>ショトク</t>
    </rPh>
    <rPh sb="4" eb="6">
      <t>コウジョ</t>
    </rPh>
    <rPh sb="10" eb="12">
      <t>キュウヨ</t>
    </rPh>
    <rPh sb="12" eb="14">
      <t>シュウニュウ</t>
    </rPh>
    <rPh sb="14" eb="16">
      <t>クブン</t>
    </rPh>
    <phoneticPr fontId="2"/>
  </si>
  <si>
    <t>給与所得控除のための給与収入区分I</t>
    <rPh sb="0" eb="2">
      <t>キュウヨ</t>
    </rPh>
    <rPh sb="2" eb="4">
      <t>ショトク</t>
    </rPh>
    <rPh sb="4" eb="6">
      <t>コウジョ</t>
    </rPh>
    <rPh sb="10" eb="12">
      <t>キュウヨ</t>
    </rPh>
    <rPh sb="12" eb="14">
      <t>シュウニュウ</t>
    </rPh>
    <rPh sb="14" eb="16">
      <t>クブン</t>
    </rPh>
    <phoneticPr fontId="2"/>
  </si>
  <si>
    <t>給与所得控除のための給与収入区分J</t>
    <rPh sb="0" eb="2">
      <t>キュウヨ</t>
    </rPh>
    <rPh sb="2" eb="4">
      <t>ショトク</t>
    </rPh>
    <rPh sb="4" eb="6">
      <t>コウジョ</t>
    </rPh>
    <rPh sb="10" eb="12">
      <t>キュウヨ</t>
    </rPh>
    <rPh sb="12" eb="14">
      <t>シュウニュウ</t>
    </rPh>
    <rPh sb="14" eb="16">
      <t>クブン</t>
    </rPh>
    <phoneticPr fontId="2"/>
  </si>
  <si>
    <t>文字列</t>
    <rPh sb="0" eb="3">
      <t>モジレツ</t>
    </rPh>
    <phoneticPr fontId="2"/>
  </si>
  <si>
    <t>651000未満の給与所得金額</t>
    <rPh sb="6" eb="8">
      <t>ミマン</t>
    </rPh>
    <rPh sb="9" eb="11">
      <t>キュウヨ</t>
    </rPh>
    <rPh sb="11" eb="13">
      <t>ショトク</t>
    </rPh>
    <rPh sb="13" eb="15">
      <t>キンガク</t>
    </rPh>
    <phoneticPr fontId="2"/>
  </si>
  <si>
    <t>給与収入金額-650000</t>
    <rPh sb="0" eb="1">
      <t>キュウヨ</t>
    </rPh>
    <rPh sb="1" eb="3">
      <t>シュウニュウ</t>
    </rPh>
    <rPh sb="3" eb="5">
      <t>キンガク</t>
    </rPh>
    <phoneticPr fontId="2"/>
  </si>
  <si>
    <t>1619000未満の給与所得金額</t>
    <rPh sb="7" eb="9">
      <t>ミマン</t>
    </rPh>
    <rPh sb="10" eb="12">
      <t>キュウヨ</t>
    </rPh>
    <rPh sb="12" eb="14">
      <t>ショトク</t>
    </rPh>
    <rPh sb="14" eb="16">
      <t>キンガク</t>
    </rPh>
    <phoneticPr fontId="2"/>
  </si>
  <si>
    <t>1620000未満の給与所得金額</t>
    <rPh sb="7" eb="9">
      <t>ミマン</t>
    </rPh>
    <rPh sb="10" eb="12">
      <t>キュウヨ</t>
    </rPh>
    <rPh sb="12" eb="14">
      <t>ショトク</t>
    </rPh>
    <rPh sb="14" eb="16">
      <t>キンガク</t>
    </rPh>
    <phoneticPr fontId="2"/>
  </si>
  <si>
    <t>1622000未満の給与所得金額</t>
    <rPh sb="7" eb="9">
      <t>ミマン</t>
    </rPh>
    <rPh sb="10" eb="12">
      <t>キュウヨ</t>
    </rPh>
    <rPh sb="12" eb="14">
      <t>ショトク</t>
    </rPh>
    <rPh sb="14" eb="16">
      <t>キンガク</t>
    </rPh>
    <phoneticPr fontId="2"/>
  </si>
  <si>
    <t>1624000未満の給与所得金額</t>
    <rPh sb="7" eb="9">
      <t>ミマン</t>
    </rPh>
    <rPh sb="10" eb="12">
      <t>キュウヨ</t>
    </rPh>
    <rPh sb="12" eb="14">
      <t>ショトク</t>
    </rPh>
    <rPh sb="14" eb="16">
      <t>キンガク</t>
    </rPh>
    <phoneticPr fontId="2"/>
  </si>
  <si>
    <t>1628000未満の給与所得金額</t>
    <rPh sb="7" eb="9">
      <t>ミマン</t>
    </rPh>
    <rPh sb="10" eb="12">
      <t>キュウヨ</t>
    </rPh>
    <rPh sb="12" eb="14">
      <t>ショトク</t>
    </rPh>
    <rPh sb="14" eb="16">
      <t>キンガク</t>
    </rPh>
    <phoneticPr fontId="2"/>
  </si>
  <si>
    <t>1800000未満の給与所得金額</t>
    <rPh sb="7" eb="9">
      <t>ミマン</t>
    </rPh>
    <rPh sb="10" eb="12">
      <t>キュウヨ</t>
    </rPh>
    <rPh sb="12" eb="14">
      <t>ショトク</t>
    </rPh>
    <rPh sb="14" eb="16">
      <t>キンガク</t>
    </rPh>
    <phoneticPr fontId="2"/>
  </si>
  <si>
    <t>3600000未満の給与所得金額</t>
    <rPh sb="7" eb="9">
      <t>ミマン</t>
    </rPh>
    <rPh sb="10" eb="12">
      <t>キュウヨ</t>
    </rPh>
    <rPh sb="12" eb="14">
      <t>ショトク</t>
    </rPh>
    <rPh sb="14" eb="16">
      <t>キンガク</t>
    </rPh>
    <phoneticPr fontId="2"/>
  </si>
  <si>
    <t>6600000未満の給与所得金額</t>
    <rPh sb="7" eb="9">
      <t>ミマン</t>
    </rPh>
    <rPh sb="10" eb="12">
      <t>キュウヨ</t>
    </rPh>
    <rPh sb="12" eb="14">
      <t>ショトク</t>
    </rPh>
    <rPh sb="14" eb="16">
      <t>キンガク</t>
    </rPh>
    <phoneticPr fontId="2"/>
  </si>
  <si>
    <t>給与収入金額*0.9-1200000</t>
    <rPh sb="0" eb="1">
      <t>キュウヨ</t>
    </rPh>
    <rPh sb="1" eb="3">
      <t>シュウニュウ</t>
    </rPh>
    <rPh sb="3" eb="5">
      <t>キンガク</t>
    </rPh>
    <phoneticPr fontId="2"/>
  </si>
  <si>
    <t>10000000未満の給与所得金額</t>
    <rPh sb="8" eb="10">
      <t>ミマン</t>
    </rPh>
    <rPh sb="11" eb="13">
      <t>キュウヨ</t>
    </rPh>
    <rPh sb="13" eb="15">
      <t>ショトク</t>
    </rPh>
    <rPh sb="15" eb="17">
      <t>キンガク</t>
    </rPh>
    <phoneticPr fontId="2"/>
  </si>
  <si>
    <t>給与収入金額-2200000</t>
    <rPh sb="0" eb="1">
      <t>キュウヨ</t>
    </rPh>
    <rPh sb="1" eb="3">
      <t>シュウニュウ</t>
    </rPh>
    <rPh sb="3" eb="5">
      <t>キンガク</t>
    </rPh>
    <phoneticPr fontId="2"/>
  </si>
  <si>
    <t>10000000以上の給与所得金額</t>
    <rPh sb="8" eb="10">
      <t>イジョウ</t>
    </rPh>
    <rPh sb="11" eb="13">
      <t>キュウヨ</t>
    </rPh>
    <rPh sb="13" eb="15">
      <t>ショトク</t>
    </rPh>
    <rPh sb="15" eb="17">
      <t>キンガク</t>
    </rPh>
    <phoneticPr fontId="2"/>
  </si>
  <si>
    <t>年金年齢区分</t>
    <rPh sb="0" eb="2">
      <t>ネンキン</t>
    </rPh>
    <rPh sb="2" eb="4">
      <t>ネンレイ</t>
    </rPh>
    <rPh sb="4" eb="6">
      <t>クブン</t>
    </rPh>
    <phoneticPr fontId="2"/>
  </si>
  <si>
    <t>年金65歳以上の収入区分1</t>
    <rPh sb="4" eb="5">
      <t>サイ</t>
    </rPh>
    <rPh sb="5" eb="7">
      <t>イジョウ</t>
    </rPh>
    <rPh sb="8" eb="10">
      <t>シュウニュウ</t>
    </rPh>
    <rPh sb="10" eb="12">
      <t>クブン</t>
    </rPh>
    <phoneticPr fontId="2"/>
  </si>
  <si>
    <t>年金65歳以上の収入区分2</t>
    <rPh sb="4" eb="5">
      <t>サイ</t>
    </rPh>
    <rPh sb="5" eb="7">
      <t>イジョウ</t>
    </rPh>
    <rPh sb="8" eb="10">
      <t>シュウニュウ</t>
    </rPh>
    <rPh sb="10" eb="12">
      <t>クブン</t>
    </rPh>
    <phoneticPr fontId="2"/>
  </si>
  <si>
    <t>年金65歳以上の収入区分3</t>
    <rPh sb="4" eb="5">
      <t>サイ</t>
    </rPh>
    <rPh sb="5" eb="7">
      <t>イジョウ</t>
    </rPh>
    <rPh sb="8" eb="10">
      <t>シュウニュウ</t>
    </rPh>
    <rPh sb="10" eb="12">
      <t>クブン</t>
    </rPh>
    <phoneticPr fontId="2"/>
  </si>
  <si>
    <t>年金65歳以上の収入区分4(平成33年度より使用)</t>
    <rPh sb="4" eb="5">
      <t>サイ</t>
    </rPh>
    <rPh sb="5" eb="7">
      <t>イジョウ</t>
    </rPh>
    <rPh sb="8" eb="10">
      <t>シュウニュウ</t>
    </rPh>
    <rPh sb="10" eb="12">
      <t>クブン</t>
    </rPh>
    <rPh sb="14" eb="16">
      <t>ヘイセイ</t>
    </rPh>
    <rPh sb="18" eb="20">
      <t>ネンド</t>
    </rPh>
    <rPh sb="22" eb="24">
      <t>シヨウ</t>
    </rPh>
    <phoneticPr fontId="2"/>
  </si>
  <si>
    <t>年金65歳未満の収入区分1</t>
    <rPh sb="4" eb="5">
      <t>サイ</t>
    </rPh>
    <rPh sb="5" eb="7">
      <t>ミマン</t>
    </rPh>
    <rPh sb="8" eb="10">
      <t>シュウニュウ</t>
    </rPh>
    <rPh sb="10" eb="12">
      <t>クブン</t>
    </rPh>
    <phoneticPr fontId="2"/>
  </si>
  <si>
    <t>年金65歳未満の収入区分2</t>
    <rPh sb="4" eb="5">
      <t>サイ</t>
    </rPh>
    <rPh sb="5" eb="7">
      <t>ミマン</t>
    </rPh>
    <rPh sb="8" eb="10">
      <t>シュウニュウ</t>
    </rPh>
    <rPh sb="10" eb="12">
      <t>クブン</t>
    </rPh>
    <phoneticPr fontId="2"/>
  </si>
  <si>
    <t>年金65歳未満の収入区分3</t>
    <rPh sb="4" eb="5">
      <t>サイ</t>
    </rPh>
    <rPh sb="5" eb="7">
      <t>ミマン</t>
    </rPh>
    <rPh sb="8" eb="10">
      <t>シュウニュウ</t>
    </rPh>
    <rPh sb="10" eb="12">
      <t>クブン</t>
    </rPh>
    <phoneticPr fontId="2"/>
  </si>
  <si>
    <t>年金65歳未満の収入区分4(平成33年度より使用)</t>
    <rPh sb="4" eb="5">
      <t>サイ</t>
    </rPh>
    <rPh sb="5" eb="7">
      <t>ミマン</t>
    </rPh>
    <rPh sb="8" eb="10">
      <t>シュウニュウ</t>
    </rPh>
    <rPh sb="10" eb="12">
      <t>クブン</t>
    </rPh>
    <rPh sb="14" eb="16">
      <t>ヘイセイ</t>
    </rPh>
    <rPh sb="18" eb="20">
      <t>ネンド</t>
    </rPh>
    <rPh sb="22" eb="24">
      <t>シヨウ</t>
    </rPh>
    <phoneticPr fontId="2"/>
  </si>
  <si>
    <t>収入金額-1200000</t>
    <rPh sb="0" eb="2">
      <t>シュウニュウ</t>
    </rPh>
    <rPh sb="2" eb="4">
      <t>キンガク</t>
    </rPh>
    <phoneticPr fontId="2"/>
  </si>
  <si>
    <t>65歳以上の年金所得額1</t>
    <rPh sb="2" eb="3">
      <t>サイ</t>
    </rPh>
    <rPh sb="3" eb="5">
      <t>イジョウ</t>
    </rPh>
    <rPh sb="6" eb="8">
      <t>ネンキン</t>
    </rPh>
    <rPh sb="8" eb="10">
      <t>ショトク</t>
    </rPh>
    <rPh sb="10" eb="11">
      <t>ガク</t>
    </rPh>
    <phoneticPr fontId="2"/>
  </si>
  <si>
    <t xml:space="preserve">収入金額*0.75-375000 </t>
    <phoneticPr fontId="2"/>
  </si>
  <si>
    <t>65歳以上の年金所得額2</t>
    <rPh sb="2" eb="3">
      <t>サイ</t>
    </rPh>
    <rPh sb="3" eb="5">
      <t>イジョウ</t>
    </rPh>
    <rPh sb="6" eb="8">
      <t>ネンキン</t>
    </rPh>
    <rPh sb="8" eb="10">
      <t>ショトク</t>
    </rPh>
    <rPh sb="10" eb="11">
      <t>ガク</t>
    </rPh>
    <phoneticPr fontId="2"/>
  </si>
  <si>
    <t xml:space="preserve">収入金額*0.85-785000 </t>
    <phoneticPr fontId="2"/>
  </si>
  <si>
    <t>65歳以上の年金所得額3</t>
    <rPh sb="2" eb="3">
      <t>サイ</t>
    </rPh>
    <rPh sb="3" eb="5">
      <t>イジョウ</t>
    </rPh>
    <rPh sb="6" eb="8">
      <t>ネンキン</t>
    </rPh>
    <rPh sb="8" eb="10">
      <t>ショトク</t>
    </rPh>
    <rPh sb="10" eb="11">
      <t>ガク</t>
    </rPh>
    <phoneticPr fontId="2"/>
  </si>
  <si>
    <t xml:space="preserve">収入金額*0.95-1555000 </t>
    <phoneticPr fontId="2"/>
  </si>
  <si>
    <t>65歳以上の年金所得額4</t>
    <rPh sb="2" eb="3">
      <t>サイ</t>
    </rPh>
    <rPh sb="3" eb="5">
      <t>イジョウ</t>
    </rPh>
    <rPh sb="6" eb="8">
      <t>ネンキン</t>
    </rPh>
    <rPh sb="8" eb="10">
      <t>ショトク</t>
    </rPh>
    <rPh sb="10" eb="11">
      <t>ガク</t>
    </rPh>
    <phoneticPr fontId="2"/>
  </si>
  <si>
    <t>収入金額-1995000</t>
    <rPh sb="0" eb="2">
      <t>シュウニュウ</t>
    </rPh>
    <rPh sb="2" eb="4">
      <t>キンガク</t>
    </rPh>
    <phoneticPr fontId="2"/>
  </si>
  <si>
    <t>65歳以上の年金所得額5(平成33年度より使用)</t>
    <rPh sb="2" eb="3">
      <t>サイ</t>
    </rPh>
    <rPh sb="3" eb="5">
      <t>イジョウ</t>
    </rPh>
    <rPh sb="6" eb="8">
      <t>ネンキン</t>
    </rPh>
    <rPh sb="8" eb="10">
      <t>ショトク</t>
    </rPh>
    <rPh sb="10" eb="11">
      <t>ガク</t>
    </rPh>
    <phoneticPr fontId="2"/>
  </si>
  <si>
    <t>収入金額-700000</t>
    <rPh sb="0" eb="2">
      <t>シュウニュウ</t>
    </rPh>
    <rPh sb="2" eb="4">
      <t>キンガク</t>
    </rPh>
    <phoneticPr fontId="2"/>
  </si>
  <si>
    <t>65歳未満の年金所得額1</t>
    <rPh sb="2" eb="3">
      <t>サイ</t>
    </rPh>
    <rPh sb="3" eb="5">
      <t>ミマン</t>
    </rPh>
    <rPh sb="6" eb="8">
      <t>ネンキン</t>
    </rPh>
    <rPh sb="8" eb="10">
      <t>ショトク</t>
    </rPh>
    <rPh sb="10" eb="11">
      <t>ガク</t>
    </rPh>
    <phoneticPr fontId="2"/>
  </si>
  <si>
    <t>65歳未満の年金所得額2</t>
    <rPh sb="2" eb="3">
      <t>サイ</t>
    </rPh>
    <rPh sb="6" eb="8">
      <t>ネンキン</t>
    </rPh>
    <rPh sb="8" eb="10">
      <t>ショトク</t>
    </rPh>
    <rPh sb="10" eb="11">
      <t>ガク</t>
    </rPh>
    <phoneticPr fontId="2"/>
  </si>
  <si>
    <t>65歳未満の年金所得額3</t>
    <rPh sb="2" eb="3">
      <t>サイ</t>
    </rPh>
    <rPh sb="6" eb="8">
      <t>ネンキン</t>
    </rPh>
    <rPh sb="8" eb="10">
      <t>ショトク</t>
    </rPh>
    <rPh sb="10" eb="11">
      <t>ガク</t>
    </rPh>
    <phoneticPr fontId="2"/>
  </si>
  <si>
    <t>65歳未満の年金所得額4</t>
    <rPh sb="2" eb="3">
      <t>サイ</t>
    </rPh>
    <rPh sb="6" eb="8">
      <t>ネンキン</t>
    </rPh>
    <rPh sb="8" eb="10">
      <t>ショトク</t>
    </rPh>
    <rPh sb="10" eb="11">
      <t>ガク</t>
    </rPh>
    <phoneticPr fontId="2"/>
  </si>
  <si>
    <t>65歳未満の年金所得額5(平成33年度より使用)</t>
    <rPh sb="2" eb="3">
      <t>サイ</t>
    </rPh>
    <rPh sb="6" eb="8">
      <t>ネンキン</t>
    </rPh>
    <rPh sb="8" eb="10">
      <t>ショトク</t>
    </rPh>
    <rPh sb="10" eb="11">
      <t>ガク</t>
    </rPh>
    <phoneticPr fontId="2"/>
  </si>
  <si>
    <t>配偶者控除（所得900以下）</t>
    <rPh sb="0" eb="3">
      <t>ハイグウシャ</t>
    </rPh>
    <rPh sb="3" eb="5">
      <t>コウジョ</t>
    </rPh>
    <rPh sb="6" eb="8">
      <t>ショトク</t>
    </rPh>
    <rPh sb="11" eb="13">
      <t>イカ</t>
    </rPh>
    <phoneticPr fontId="2"/>
  </si>
  <si>
    <t>配偶者控除（所得950以下）</t>
    <rPh sb="0" eb="3">
      <t>ハイグウシャ</t>
    </rPh>
    <rPh sb="3" eb="5">
      <t>コウジョ</t>
    </rPh>
    <rPh sb="6" eb="8">
      <t>ショトク</t>
    </rPh>
    <rPh sb="11" eb="13">
      <t>イカ</t>
    </rPh>
    <phoneticPr fontId="2"/>
  </si>
  <si>
    <t>配偶者控除（所得1000以下）</t>
    <rPh sb="0" eb="3">
      <t>ハイグウシャ</t>
    </rPh>
    <rPh sb="3" eb="5">
      <t>コウジョ</t>
    </rPh>
    <rPh sb="6" eb="8">
      <t>ショトク</t>
    </rPh>
    <rPh sb="12" eb="14">
      <t>イカ</t>
    </rPh>
    <phoneticPr fontId="2"/>
  </si>
  <si>
    <t>老人配偶者控除（所得900以下）</t>
    <rPh sb="0" eb="2">
      <t>ロウジン</t>
    </rPh>
    <rPh sb="2" eb="5">
      <t>ハイグウシャ</t>
    </rPh>
    <rPh sb="5" eb="7">
      <t>コウジョ</t>
    </rPh>
    <rPh sb="8" eb="10">
      <t>ショトク</t>
    </rPh>
    <rPh sb="13" eb="15">
      <t>イカ</t>
    </rPh>
    <phoneticPr fontId="2"/>
  </si>
  <si>
    <t>老人配偶者控除（所得950以下）</t>
    <rPh sb="0" eb="2">
      <t>ロウジン</t>
    </rPh>
    <rPh sb="2" eb="5">
      <t>ハイグウシャ</t>
    </rPh>
    <rPh sb="5" eb="7">
      <t>コウジョ</t>
    </rPh>
    <rPh sb="8" eb="10">
      <t>ショトク</t>
    </rPh>
    <rPh sb="13" eb="15">
      <t>イカ</t>
    </rPh>
    <phoneticPr fontId="2"/>
  </si>
  <si>
    <t>老人配偶者控除（所得1000以下）</t>
    <rPh sb="0" eb="2">
      <t>ロウジン</t>
    </rPh>
    <rPh sb="2" eb="5">
      <t>ハイグウシャ</t>
    </rPh>
    <rPh sb="5" eb="7">
      <t>コウジョ</t>
    </rPh>
    <rPh sb="8" eb="10">
      <t>ショトク</t>
    </rPh>
    <rPh sb="14" eb="16">
      <t>イカ</t>
    </rPh>
    <phoneticPr fontId="2"/>
  </si>
  <si>
    <t>配偶者特別控除（所得900以下・配偶者40未満）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</si>
  <si>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</si>
  <si>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</si>
  <si>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</si>
  <si>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</si>
  <si>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</si>
  <si>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</si>
  <si>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</si>
  <si>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</si>
  <si>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配偶者特別控除（所得900以下・配偶者12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</si>
  <si>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</si>
  <si>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</si>
  <si>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</si>
  <si>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</si>
  <si>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</si>
  <si>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</si>
  <si>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</si>
  <si>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</si>
  <si>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</si>
  <si>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配偶者特別控除（所得950以下・配偶者12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</si>
  <si>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配偶者特別控除（所得1000以下・配偶者40未満）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</si>
  <si>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配偶者特別控除（所得1000以下・配偶者45未満）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</si>
  <si>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配偶者特別控除（所得1000以下・配偶者90以下）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</si>
  <si>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配偶者特別控除（所得1000以下・配偶者95以下）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</si>
  <si>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配偶者特別控除（所得1000以下・配偶者100以下）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</si>
  <si>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配偶者特別控除（所得1000以下・配偶者105以下）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</si>
  <si>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</si>
  <si>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</si>
  <si>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配偶者特別控除（所得1000以下・配偶者120以下）</t>
    <rPh sb="0" eb="3">
      <t>ハイグウシャ</t>
    </rPh>
    <rPh sb="3" eb="5">
      <t>トクベツ</t>
    </rPh>
    <rPh sb="5" eb="7">
      <t>コウジョ</t>
    </rPh>
    <rPh sb="8" eb="10">
      <t>ショトク</t>
    </rPh>
    <rPh sb="14" eb="16">
      <t>イカ</t>
    </rPh>
    <rPh sb="17" eb="20">
      <t>ハイグウシャ</t>
    </rPh>
    <rPh sb="23" eb="25">
      <t>イカ</t>
    </rPh>
    <phoneticPr fontId="2"/>
  </si>
  <si>
    <r>
      <t>配偶者特別控除（所得1000以下・配偶者12</t>
    </r>
    <r>
      <rPr>
        <sz val="11"/>
        <rFont val="ＭＳ Ｐゴシック"/>
        <family val="3"/>
        <charset val="128"/>
        <scheme val="minor"/>
      </rPr>
      <t>3以下）</t>
    </r>
    <rPh sb="0" eb="3">
      <t>ハイグウシャ</t>
    </rPh>
    <rPh sb="3" eb="5">
      <t>トクベツ</t>
    </rPh>
    <rPh sb="5" eb="7">
      <t>コウジョ</t>
    </rPh>
    <rPh sb="8" eb="10">
      <t>ショトク</t>
    </rPh>
    <rPh sb="14" eb="16">
      <t>イカ</t>
    </rPh>
    <rPh sb="17" eb="20">
      <t>ハイグウシャ</t>
    </rPh>
    <rPh sb="23" eb="25">
      <t>イカ</t>
    </rPh>
    <phoneticPr fontId="2"/>
  </si>
  <si>
    <t>扶養控除（同老）</t>
    <rPh sb="0" eb="2">
      <t>フヨウ</t>
    </rPh>
    <rPh sb="2" eb="4">
      <t>コウジョ</t>
    </rPh>
    <rPh sb="5" eb="6">
      <t>ドウ</t>
    </rPh>
    <rPh sb="6" eb="7">
      <t>ロウ</t>
    </rPh>
    <phoneticPr fontId="2"/>
  </si>
  <si>
    <t>16歳未満扶養親族</t>
    <rPh sb="2" eb="5">
      <t>サイミマン</t>
    </rPh>
    <rPh sb="5" eb="7">
      <t>フヨウ</t>
    </rPh>
    <rPh sb="7" eb="9">
      <t>シンゾク</t>
    </rPh>
    <phoneticPr fontId="2"/>
  </si>
  <si>
    <t>特別寡婦控除</t>
    <rPh sb="0" eb="2">
      <t>トクベツ</t>
    </rPh>
    <rPh sb="2" eb="4">
      <t>カフ</t>
    </rPh>
    <rPh sb="4" eb="6">
      <t>コウジョ</t>
    </rPh>
    <phoneticPr fontId="2"/>
  </si>
  <si>
    <t>控除対象勤労学生</t>
    <rPh sb="0" eb="2">
      <t>コウジョ</t>
    </rPh>
    <rPh sb="2" eb="4">
      <t>タイショウ</t>
    </rPh>
    <rPh sb="4" eb="6">
      <t>キンロウ</t>
    </rPh>
    <rPh sb="6" eb="8">
      <t>ガクセイ</t>
    </rPh>
    <phoneticPr fontId="2"/>
  </si>
  <si>
    <t>非課税限度の1人当たりの金額</t>
    <rPh sb="0" eb="1">
      <t>ヒ</t>
    </rPh>
    <rPh sb="1" eb="3">
      <t>カゼイ</t>
    </rPh>
    <rPh sb="3" eb="5">
      <t>ゲンド</t>
    </rPh>
    <rPh sb="7" eb="8">
      <t>ニン</t>
    </rPh>
    <rPh sb="8" eb="9">
      <t>ア</t>
    </rPh>
    <rPh sb="12" eb="14">
      <t>キンガク</t>
    </rPh>
    <phoneticPr fontId="2"/>
  </si>
  <si>
    <t>非課税限度の加算額</t>
    <rPh sb="0" eb="1">
      <t>ヒ</t>
    </rPh>
    <rPh sb="1" eb="3">
      <t>カゼイ</t>
    </rPh>
    <rPh sb="3" eb="5">
      <t>ゲンド</t>
    </rPh>
    <rPh sb="6" eb="9">
      <t>カサンガク</t>
    </rPh>
    <phoneticPr fontId="2"/>
  </si>
  <si>
    <t>特定の場合の非課税の基準</t>
    <rPh sb="0" eb="2">
      <t>トクテイ</t>
    </rPh>
    <rPh sb="3" eb="5">
      <t>バアイ</t>
    </rPh>
    <rPh sb="6" eb="7">
      <t>ヒ</t>
    </rPh>
    <rPh sb="7" eb="9">
      <t>カゼイ</t>
    </rPh>
    <rPh sb="10" eb="12">
      <t>キジュン</t>
    </rPh>
    <phoneticPr fontId="2"/>
  </si>
  <si>
    <t>寡婦控除の基準</t>
    <rPh sb="0" eb="2">
      <t>カフ</t>
    </rPh>
    <rPh sb="2" eb="4">
      <t>コウジョ</t>
    </rPh>
    <rPh sb="5" eb="7">
      <t>キジュン</t>
    </rPh>
    <phoneticPr fontId="2"/>
  </si>
  <si>
    <t>所得金額調整控除の上限　H33以降より使用</t>
    <rPh sb="0" eb="2">
      <t>ショトク</t>
    </rPh>
    <rPh sb="2" eb="4">
      <t>キンガク</t>
    </rPh>
    <rPh sb="4" eb="6">
      <t>チョウセイ</t>
    </rPh>
    <rPh sb="6" eb="8">
      <t>コウジョ</t>
    </rPh>
    <rPh sb="9" eb="11">
      <t>ジョウゲン</t>
    </rPh>
    <rPh sb="15" eb="17">
      <t>イコウ</t>
    </rPh>
    <rPh sb="19" eb="21">
      <t>シヨウ</t>
    </rPh>
    <phoneticPr fontId="2"/>
  </si>
  <si>
    <t>非課税限度の共通加算額　H33以降より使用</t>
    <rPh sb="0" eb="1">
      <t>ヒ</t>
    </rPh>
    <rPh sb="1" eb="3">
      <t>カゼイ</t>
    </rPh>
    <rPh sb="3" eb="5">
      <t>ゲンド</t>
    </rPh>
    <rPh sb="6" eb="8">
      <t>キョウツウ</t>
    </rPh>
    <rPh sb="8" eb="11">
      <t>カサンガク</t>
    </rPh>
    <phoneticPr fontId="2"/>
  </si>
  <si>
    <t>勤労学生区分の所得上限</t>
    <rPh sb="0" eb="2">
      <t>キンロウ</t>
    </rPh>
    <rPh sb="2" eb="4">
      <t>ガクセイ</t>
    </rPh>
    <rPh sb="4" eb="6">
      <t>クブン</t>
    </rPh>
    <rPh sb="7" eb="9">
      <t>ショトク</t>
    </rPh>
    <rPh sb="9" eb="11">
      <t>ジョウゲン</t>
    </rPh>
    <phoneticPr fontId="2"/>
  </si>
  <si>
    <t>調整控除の合計所得金額の基準</t>
    <rPh sb="0" eb="2">
      <t>チョウセイ</t>
    </rPh>
    <rPh sb="2" eb="4">
      <t>コウジョ</t>
    </rPh>
    <rPh sb="5" eb="7">
      <t>ゴウケイ</t>
    </rPh>
    <rPh sb="7" eb="9">
      <t>ショトク</t>
    </rPh>
    <rPh sb="9" eb="11">
      <t>キンガク</t>
    </rPh>
    <rPh sb="12" eb="14">
      <t>キジュン</t>
    </rPh>
    <phoneticPr fontId="2"/>
  </si>
  <si>
    <t>調整控除の市町村民税のパーセンテージ</t>
    <rPh sb="0" eb="2">
      <t>チョウセイ</t>
    </rPh>
    <rPh sb="2" eb="4">
      <t>コウジョ</t>
    </rPh>
    <rPh sb="5" eb="8">
      <t>シチョウソン</t>
    </rPh>
    <rPh sb="8" eb="9">
      <t>ミン</t>
    </rPh>
    <rPh sb="9" eb="10">
      <t>ゼイ</t>
    </rPh>
    <phoneticPr fontId="2"/>
  </si>
  <si>
    <t>調整控除の基準額以上の場合の下限</t>
    <rPh sb="0" eb="2">
      <t>チョウセイ</t>
    </rPh>
    <rPh sb="2" eb="4">
      <t>コウジョ</t>
    </rPh>
    <rPh sb="5" eb="7">
      <t>キジュン</t>
    </rPh>
    <rPh sb="7" eb="8">
      <t>ガク</t>
    </rPh>
    <rPh sb="8" eb="10">
      <t>イジョウ</t>
    </rPh>
    <rPh sb="11" eb="13">
      <t>バアイ</t>
    </rPh>
    <rPh sb="14" eb="16">
      <t>カゲン</t>
    </rPh>
    <phoneticPr fontId="2"/>
  </si>
  <si>
    <t>配偶者控除区分</t>
    <rPh sb="0" eb="3">
      <t>ハイグウシャ</t>
    </rPh>
    <rPh sb="3" eb="5">
      <t>コウジョ</t>
    </rPh>
    <rPh sb="5" eb="7">
      <t>クブン</t>
    </rPh>
    <phoneticPr fontId="2"/>
  </si>
  <si>
    <t>給与収入金額JPY</t>
    <rPh sb="0" eb="2">
      <t>キュウヨ</t>
    </rPh>
    <rPh sb="2" eb="4">
      <t>シュウニュウ</t>
    </rPh>
    <rPh sb="4" eb="6">
      <t>キンガク</t>
    </rPh>
    <phoneticPr fontId="2"/>
  </si>
  <si>
    <t>項番</t>
    <rPh sb="0" eb="1">
      <t>コウ</t>
    </rPh>
    <rPh sb="1" eb="2">
      <t>バン</t>
    </rPh>
    <phoneticPr fontId="2"/>
  </si>
  <si>
    <t>社保控除のための給与収入区分１</t>
    <rPh sb="0" eb="1">
      <t>シャ</t>
    </rPh>
    <rPh sb="1" eb="2">
      <t>ホ</t>
    </rPh>
    <rPh sb="2" eb="4">
      <t>コウジョ</t>
    </rPh>
    <rPh sb="8" eb="10">
      <t>キュウヨ</t>
    </rPh>
    <rPh sb="10" eb="12">
      <t>シュウニュウ</t>
    </rPh>
    <rPh sb="12" eb="14">
      <t>クブン</t>
    </rPh>
    <phoneticPr fontId="2"/>
  </si>
  <si>
    <t>社保控除のための給与収入区分２</t>
    <rPh sb="0" eb="1">
      <t>シャ</t>
    </rPh>
    <rPh sb="1" eb="2">
      <t>ホ</t>
    </rPh>
    <rPh sb="2" eb="4">
      <t>コウジョ</t>
    </rPh>
    <rPh sb="8" eb="10">
      <t>キュウヨ</t>
    </rPh>
    <rPh sb="10" eb="12">
      <t>シュウニュウ</t>
    </rPh>
    <rPh sb="12" eb="14">
      <t>クブン</t>
    </rPh>
    <phoneticPr fontId="2"/>
  </si>
  <si>
    <t>社保控除のための給与収入区分３</t>
    <rPh sb="0" eb="1">
      <t>シャ</t>
    </rPh>
    <rPh sb="1" eb="2">
      <t>ホ</t>
    </rPh>
    <rPh sb="2" eb="4">
      <t>コウジョ</t>
    </rPh>
    <rPh sb="8" eb="10">
      <t>キュウヨ</t>
    </rPh>
    <rPh sb="10" eb="12">
      <t>シュウニュウ</t>
    </rPh>
    <rPh sb="12" eb="14">
      <t>クブン</t>
    </rPh>
    <phoneticPr fontId="2"/>
  </si>
  <si>
    <t>社保控除のための給与収入区分４</t>
    <rPh sb="0" eb="1">
      <t>シャ</t>
    </rPh>
    <rPh sb="1" eb="2">
      <t>ホ</t>
    </rPh>
    <rPh sb="2" eb="4">
      <t>コウジョ</t>
    </rPh>
    <rPh sb="8" eb="10">
      <t>キュウヨ</t>
    </rPh>
    <rPh sb="10" eb="12">
      <t>シュウニュウ</t>
    </rPh>
    <rPh sb="12" eb="14">
      <t>クブン</t>
    </rPh>
    <phoneticPr fontId="2"/>
  </si>
  <si>
    <t>社保控除のための給与収入区分５</t>
    <rPh sb="0" eb="1">
      <t>シャ</t>
    </rPh>
    <rPh sb="1" eb="2">
      <t>ホ</t>
    </rPh>
    <rPh sb="2" eb="4">
      <t>コウジョ</t>
    </rPh>
    <rPh sb="8" eb="10">
      <t>キュウヨ</t>
    </rPh>
    <rPh sb="10" eb="12">
      <t>シュウニュウ</t>
    </rPh>
    <rPh sb="12" eb="14">
      <t>クブン</t>
    </rPh>
    <phoneticPr fontId="2"/>
  </si>
  <si>
    <t>社保控除のための給与収入区分６</t>
    <rPh sb="0" eb="1">
      <t>シャ</t>
    </rPh>
    <rPh sb="1" eb="2">
      <t>ホ</t>
    </rPh>
    <rPh sb="2" eb="4">
      <t>コウジョ</t>
    </rPh>
    <rPh sb="8" eb="10">
      <t>キュウヨ</t>
    </rPh>
    <rPh sb="10" eb="12">
      <t>シュウニュウ</t>
    </rPh>
    <rPh sb="12" eb="14">
      <t>クブン</t>
    </rPh>
    <phoneticPr fontId="2"/>
  </si>
  <si>
    <t>社保控除のための給与収入区分７</t>
    <rPh sb="0" eb="1">
      <t>シャ</t>
    </rPh>
    <rPh sb="1" eb="2">
      <t>ホ</t>
    </rPh>
    <rPh sb="2" eb="4">
      <t>コウジョ</t>
    </rPh>
    <rPh sb="8" eb="10">
      <t>キュウヨ</t>
    </rPh>
    <rPh sb="10" eb="12">
      <t>シュウニュウ</t>
    </rPh>
    <rPh sb="12" eb="14">
      <t>クブン</t>
    </rPh>
    <phoneticPr fontId="2"/>
  </si>
  <si>
    <t>社保控除のための給与収入区分８</t>
    <rPh sb="0" eb="1">
      <t>シャ</t>
    </rPh>
    <rPh sb="1" eb="2">
      <t>ホ</t>
    </rPh>
    <rPh sb="2" eb="4">
      <t>コウジョ</t>
    </rPh>
    <rPh sb="8" eb="10">
      <t>キュウヨ</t>
    </rPh>
    <rPh sb="10" eb="12">
      <t>シュウニュウ</t>
    </rPh>
    <rPh sb="12" eb="14">
      <t>クブン</t>
    </rPh>
    <phoneticPr fontId="2"/>
  </si>
  <si>
    <t>社保控除のための給与収入区分９</t>
    <rPh sb="0" eb="1">
      <t>シャ</t>
    </rPh>
    <rPh sb="1" eb="2">
      <t>ホ</t>
    </rPh>
    <rPh sb="2" eb="4">
      <t>コウジョ</t>
    </rPh>
    <rPh sb="8" eb="10">
      <t>キュウヨ</t>
    </rPh>
    <rPh sb="10" eb="12">
      <t>シュウニュウ</t>
    </rPh>
    <rPh sb="12" eb="14">
      <t>クブン</t>
    </rPh>
    <phoneticPr fontId="2"/>
  </si>
  <si>
    <t>社保控除のための給与収入区分１０</t>
    <rPh sb="0" eb="1">
      <t>シャ</t>
    </rPh>
    <rPh sb="1" eb="2">
      <t>ホ</t>
    </rPh>
    <rPh sb="2" eb="4">
      <t>コウジョ</t>
    </rPh>
    <rPh sb="8" eb="10">
      <t>キュウヨ</t>
    </rPh>
    <rPh sb="10" eb="12">
      <t>シュウニュウ</t>
    </rPh>
    <rPh sb="12" eb="14">
      <t>クブン</t>
    </rPh>
    <phoneticPr fontId="2"/>
  </si>
  <si>
    <t>社保控除のための給与収入区分１１</t>
    <rPh sb="0" eb="1">
      <t>シャ</t>
    </rPh>
    <rPh sb="1" eb="2">
      <t>ホ</t>
    </rPh>
    <rPh sb="2" eb="4">
      <t>コウジョ</t>
    </rPh>
    <rPh sb="8" eb="10">
      <t>キュウヨ</t>
    </rPh>
    <rPh sb="10" eb="12">
      <t>シュウニュウ</t>
    </rPh>
    <rPh sb="12" eb="14">
      <t>クブン</t>
    </rPh>
    <phoneticPr fontId="2"/>
  </si>
  <si>
    <t>社保控除のための給与収入区分１２</t>
    <rPh sb="0" eb="1">
      <t>シャ</t>
    </rPh>
    <rPh sb="1" eb="2">
      <t>ホ</t>
    </rPh>
    <rPh sb="2" eb="4">
      <t>コウジョ</t>
    </rPh>
    <rPh sb="8" eb="10">
      <t>キュウヨ</t>
    </rPh>
    <rPh sb="10" eb="12">
      <t>シュウニュウ</t>
    </rPh>
    <rPh sb="12" eb="14">
      <t>クブン</t>
    </rPh>
    <phoneticPr fontId="2"/>
  </si>
  <si>
    <t>社保控除のための給与収入区分１３</t>
    <rPh sb="0" eb="1">
      <t>シャ</t>
    </rPh>
    <rPh sb="1" eb="2">
      <t>ホ</t>
    </rPh>
    <rPh sb="2" eb="4">
      <t>コウジョ</t>
    </rPh>
    <rPh sb="8" eb="10">
      <t>キュウヨ</t>
    </rPh>
    <rPh sb="10" eb="12">
      <t>シュウニュウ</t>
    </rPh>
    <rPh sb="12" eb="14">
      <t>クブン</t>
    </rPh>
    <phoneticPr fontId="2"/>
  </si>
  <si>
    <t>社保控除のための給与収入区分１４</t>
    <rPh sb="0" eb="1">
      <t>シャ</t>
    </rPh>
    <rPh sb="1" eb="2">
      <t>ホ</t>
    </rPh>
    <rPh sb="2" eb="4">
      <t>コウジョ</t>
    </rPh>
    <rPh sb="8" eb="10">
      <t>キュウヨ</t>
    </rPh>
    <rPh sb="10" eb="12">
      <t>シュウニュウ</t>
    </rPh>
    <rPh sb="12" eb="14">
      <t>クブン</t>
    </rPh>
    <phoneticPr fontId="2"/>
  </si>
  <si>
    <t>社保控除のための給与収入区分１５</t>
    <rPh sb="0" eb="1">
      <t>シャ</t>
    </rPh>
    <rPh sb="1" eb="2">
      <t>ホ</t>
    </rPh>
    <rPh sb="2" eb="4">
      <t>コウジョ</t>
    </rPh>
    <rPh sb="8" eb="10">
      <t>キュウヨ</t>
    </rPh>
    <rPh sb="10" eb="12">
      <t>シュウニュウ</t>
    </rPh>
    <rPh sb="12" eb="14">
      <t>クブン</t>
    </rPh>
    <phoneticPr fontId="2"/>
  </si>
  <si>
    <t>社保控除のための給与収入区分１６</t>
    <rPh sb="0" eb="1">
      <t>シャ</t>
    </rPh>
    <rPh sb="1" eb="2">
      <t>ホ</t>
    </rPh>
    <rPh sb="2" eb="4">
      <t>コウジョ</t>
    </rPh>
    <rPh sb="8" eb="10">
      <t>キュウヨ</t>
    </rPh>
    <rPh sb="10" eb="12">
      <t>シュウニュウ</t>
    </rPh>
    <rPh sb="12" eb="14">
      <t>クブン</t>
    </rPh>
    <phoneticPr fontId="2"/>
  </si>
  <si>
    <t>社保控除のための給与収入区分１７</t>
    <rPh sb="0" eb="1">
      <t>シャ</t>
    </rPh>
    <rPh sb="1" eb="2">
      <t>ホ</t>
    </rPh>
    <rPh sb="2" eb="4">
      <t>コウジョ</t>
    </rPh>
    <rPh sb="8" eb="10">
      <t>キュウヨ</t>
    </rPh>
    <rPh sb="10" eb="12">
      <t>シュウニュウ</t>
    </rPh>
    <rPh sb="12" eb="14">
      <t>クブン</t>
    </rPh>
    <phoneticPr fontId="2"/>
  </si>
  <si>
    <t>社保控除のための給与収入区分１８</t>
    <rPh sb="0" eb="1">
      <t>シャ</t>
    </rPh>
    <rPh sb="1" eb="2">
      <t>ホ</t>
    </rPh>
    <rPh sb="2" eb="4">
      <t>コウジョ</t>
    </rPh>
    <rPh sb="8" eb="10">
      <t>キュウヨ</t>
    </rPh>
    <rPh sb="10" eb="12">
      <t>シュウニュウ</t>
    </rPh>
    <rPh sb="12" eb="14">
      <t>クブン</t>
    </rPh>
    <phoneticPr fontId="2"/>
  </si>
  <si>
    <t>社保控除のための給与収入区分１９</t>
    <rPh sb="0" eb="1">
      <t>シャ</t>
    </rPh>
    <rPh sb="1" eb="2">
      <t>ホ</t>
    </rPh>
    <rPh sb="2" eb="4">
      <t>コウジョ</t>
    </rPh>
    <rPh sb="8" eb="10">
      <t>キュウヨ</t>
    </rPh>
    <rPh sb="10" eb="12">
      <t>シュウニュウ</t>
    </rPh>
    <rPh sb="12" eb="14">
      <t>クブン</t>
    </rPh>
    <phoneticPr fontId="2"/>
  </si>
  <si>
    <t>社保控除のための給与収入区分２０</t>
    <rPh sb="0" eb="1">
      <t>シャ</t>
    </rPh>
    <rPh sb="1" eb="2">
      <t>ホ</t>
    </rPh>
    <rPh sb="2" eb="4">
      <t>コウジョ</t>
    </rPh>
    <rPh sb="8" eb="10">
      <t>キュウヨ</t>
    </rPh>
    <rPh sb="10" eb="12">
      <t>シュウニュウ</t>
    </rPh>
    <rPh sb="12" eb="14">
      <t>クブン</t>
    </rPh>
    <phoneticPr fontId="2"/>
  </si>
  <si>
    <t>社保控除のための給与収入区分２１</t>
    <rPh sb="0" eb="1">
      <t>シャ</t>
    </rPh>
    <rPh sb="1" eb="2">
      <t>ホ</t>
    </rPh>
    <rPh sb="2" eb="4">
      <t>コウジョ</t>
    </rPh>
    <rPh sb="8" eb="10">
      <t>キュウヨ</t>
    </rPh>
    <rPh sb="10" eb="12">
      <t>シュウニュウ</t>
    </rPh>
    <rPh sb="12" eb="14">
      <t>クブン</t>
    </rPh>
    <phoneticPr fontId="2"/>
  </si>
  <si>
    <t>社保控除のための給与収入区分２２</t>
    <rPh sb="0" eb="1">
      <t>シャ</t>
    </rPh>
    <rPh sb="1" eb="2">
      <t>ホ</t>
    </rPh>
    <rPh sb="2" eb="4">
      <t>コウジョ</t>
    </rPh>
    <rPh sb="8" eb="10">
      <t>キュウヨ</t>
    </rPh>
    <rPh sb="10" eb="12">
      <t>シュウニュウ</t>
    </rPh>
    <rPh sb="12" eb="14">
      <t>クブン</t>
    </rPh>
    <phoneticPr fontId="2"/>
  </si>
  <si>
    <t>社保控除のための給与収入区分２３</t>
    <rPh sb="0" eb="1">
      <t>シャ</t>
    </rPh>
    <rPh sb="1" eb="2">
      <t>ホ</t>
    </rPh>
    <rPh sb="2" eb="4">
      <t>コウジョ</t>
    </rPh>
    <rPh sb="8" eb="10">
      <t>キュウヨ</t>
    </rPh>
    <rPh sb="10" eb="12">
      <t>シュウニュウ</t>
    </rPh>
    <rPh sb="12" eb="14">
      <t>クブン</t>
    </rPh>
    <phoneticPr fontId="2"/>
  </si>
  <si>
    <t>社保控除のための給与収入区分２４</t>
    <rPh sb="0" eb="1">
      <t>シャ</t>
    </rPh>
    <rPh sb="1" eb="2">
      <t>ホ</t>
    </rPh>
    <rPh sb="2" eb="4">
      <t>コウジョ</t>
    </rPh>
    <rPh sb="8" eb="10">
      <t>キュウヨ</t>
    </rPh>
    <rPh sb="10" eb="12">
      <t>シュウニュウ</t>
    </rPh>
    <rPh sb="12" eb="14">
      <t>クブン</t>
    </rPh>
    <phoneticPr fontId="2"/>
  </si>
  <si>
    <t>社保控除のための給与収入区分２５</t>
    <rPh sb="0" eb="1">
      <t>シャ</t>
    </rPh>
    <rPh sb="1" eb="2">
      <t>ホ</t>
    </rPh>
    <rPh sb="2" eb="4">
      <t>コウジョ</t>
    </rPh>
    <rPh sb="8" eb="10">
      <t>キュウヨ</t>
    </rPh>
    <rPh sb="10" eb="12">
      <t>シュウニュウ</t>
    </rPh>
    <rPh sb="12" eb="14">
      <t>クブン</t>
    </rPh>
    <phoneticPr fontId="2"/>
  </si>
  <si>
    <t>社保控除のための給与収入区分２６</t>
    <rPh sb="0" eb="1">
      <t>シャ</t>
    </rPh>
    <rPh sb="1" eb="2">
      <t>ホ</t>
    </rPh>
    <rPh sb="2" eb="4">
      <t>コウジョ</t>
    </rPh>
    <rPh sb="8" eb="10">
      <t>キュウヨ</t>
    </rPh>
    <rPh sb="10" eb="12">
      <t>シュウニュウ</t>
    </rPh>
    <rPh sb="12" eb="14">
      <t>クブン</t>
    </rPh>
    <phoneticPr fontId="2"/>
  </si>
  <si>
    <t>社保控除のための給与収入区分２７</t>
    <rPh sb="0" eb="1">
      <t>シャ</t>
    </rPh>
    <rPh sb="1" eb="2">
      <t>ホ</t>
    </rPh>
    <rPh sb="2" eb="4">
      <t>コウジョ</t>
    </rPh>
    <rPh sb="8" eb="10">
      <t>キュウヨ</t>
    </rPh>
    <rPh sb="10" eb="12">
      <t>シュウニュウ</t>
    </rPh>
    <rPh sb="12" eb="14">
      <t>クブン</t>
    </rPh>
    <phoneticPr fontId="2"/>
  </si>
  <si>
    <t>社保控除のための給与収入区分２８</t>
    <rPh sb="0" eb="1">
      <t>シャ</t>
    </rPh>
    <rPh sb="1" eb="2">
      <t>ホ</t>
    </rPh>
    <rPh sb="2" eb="4">
      <t>コウジョ</t>
    </rPh>
    <rPh sb="8" eb="10">
      <t>キュウヨ</t>
    </rPh>
    <rPh sb="10" eb="12">
      <t>シュウニュウ</t>
    </rPh>
    <rPh sb="12" eb="14">
      <t>クブン</t>
    </rPh>
    <phoneticPr fontId="2"/>
  </si>
  <si>
    <t>社保控除のための給与収入区分２９</t>
    <rPh sb="0" eb="1">
      <t>シャ</t>
    </rPh>
    <rPh sb="1" eb="2">
      <t>ホ</t>
    </rPh>
    <rPh sb="2" eb="4">
      <t>コウジョ</t>
    </rPh>
    <rPh sb="8" eb="10">
      <t>キュウヨ</t>
    </rPh>
    <rPh sb="10" eb="12">
      <t>シュウニュウ</t>
    </rPh>
    <rPh sb="12" eb="14">
      <t>クブン</t>
    </rPh>
    <phoneticPr fontId="2"/>
  </si>
  <si>
    <t>社保控除のための給与収入区分３０</t>
    <rPh sb="0" eb="1">
      <t>シャ</t>
    </rPh>
    <rPh sb="1" eb="2">
      <t>ホ</t>
    </rPh>
    <rPh sb="2" eb="4">
      <t>コウジョ</t>
    </rPh>
    <rPh sb="8" eb="10">
      <t>キュウヨ</t>
    </rPh>
    <rPh sb="10" eb="12">
      <t>シュウニュウ</t>
    </rPh>
    <rPh sb="12" eb="14">
      <t>クブン</t>
    </rPh>
    <phoneticPr fontId="2"/>
  </si>
  <si>
    <t>社保控除のための給与収入区分３１</t>
    <rPh sb="0" eb="1">
      <t>シャ</t>
    </rPh>
    <rPh sb="1" eb="2">
      <t>ホ</t>
    </rPh>
    <rPh sb="2" eb="4">
      <t>コウジョ</t>
    </rPh>
    <rPh sb="8" eb="10">
      <t>キュウヨ</t>
    </rPh>
    <rPh sb="10" eb="12">
      <t>シュウニュウ</t>
    </rPh>
    <rPh sb="12" eb="14">
      <t>クブン</t>
    </rPh>
    <phoneticPr fontId="2"/>
  </si>
  <si>
    <t>社保控除のための給与収入区分３２</t>
    <rPh sb="0" eb="1">
      <t>シャ</t>
    </rPh>
    <rPh sb="1" eb="2">
      <t>ホ</t>
    </rPh>
    <rPh sb="2" eb="4">
      <t>コウジョ</t>
    </rPh>
    <rPh sb="8" eb="10">
      <t>キュウヨ</t>
    </rPh>
    <rPh sb="10" eb="12">
      <t>シュウニュウ</t>
    </rPh>
    <rPh sb="12" eb="14">
      <t>クブン</t>
    </rPh>
    <phoneticPr fontId="2"/>
  </si>
  <si>
    <t>社保控除のための給与収入区分３３</t>
    <rPh sb="0" eb="1">
      <t>シャ</t>
    </rPh>
    <rPh sb="1" eb="2">
      <t>ホ</t>
    </rPh>
    <rPh sb="2" eb="4">
      <t>コウジョ</t>
    </rPh>
    <rPh sb="8" eb="10">
      <t>キュウヨ</t>
    </rPh>
    <rPh sb="10" eb="12">
      <t>シュウニュウ</t>
    </rPh>
    <rPh sb="12" eb="14">
      <t>クブン</t>
    </rPh>
    <phoneticPr fontId="2"/>
  </si>
  <si>
    <t>社保控除のための給与収入区分３４</t>
    <rPh sb="0" eb="1">
      <t>シャ</t>
    </rPh>
    <rPh sb="1" eb="2">
      <t>ホ</t>
    </rPh>
    <rPh sb="2" eb="4">
      <t>コウジョ</t>
    </rPh>
    <rPh sb="8" eb="10">
      <t>キュウヨ</t>
    </rPh>
    <rPh sb="10" eb="12">
      <t>シュウニュウ</t>
    </rPh>
    <rPh sb="12" eb="14">
      <t>クブン</t>
    </rPh>
    <phoneticPr fontId="2"/>
  </si>
  <si>
    <t>社保控除のための給与収入区分３５</t>
    <rPh sb="0" eb="1">
      <t>シャ</t>
    </rPh>
    <rPh sb="1" eb="2">
      <t>ホ</t>
    </rPh>
    <rPh sb="2" eb="4">
      <t>コウジョ</t>
    </rPh>
    <rPh sb="8" eb="10">
      <t>キュウヨ</t>
    </rPh>
    <rPh sb="10" eb="12">
      <t>シュウニュウ</t>
    </rPh>
    <rPh sb="12" eb="14">
      <t>クブン</t>
    </rPh>
    <phoneticPr fontId="2"/>
  </si>
  <si>
    <t>社保控除のための給与収入区分３６</t>
    <rPh sb="0" eb="1">
      <t>シャ</t>
    </rPh>
    <rPh sb="1" eb="2">
      <t>ホ</t>
    </rPh>
    <rPh sb="2" eb="4">
      <t>コウジョ</t>
    </rPh>
    <rPh sb="8" eb="10">
      <t>キュウヨ</t>
    </rPh>
    <rPh sb="10" eb="12">
      <t>シュウニュウ</t>
    </rPh>
    <rPh sb="12" eb="14">
      <t>クブン</t>
    </rPh>
    <phoneticPr fontId="2"/>
  </si>
  <si>
    <t>社保控除のための給与収入区分３７</t>
    <rPh sb="0" eb="1">
      <t>シャ</t>
    </rPh>
    <rPh sb="1" eb="2">
      <t>ホ</t>
    </rPh>
    <rPh sb="2" eb="4">
      <t>コウジョ</t>
    </rPh>
    <rPh sb="8" eb="10">
      <t>キュウヨ</t>
    </rPh>
    <rPh sb="10" eb="12">
      <t>シュウニュウ</t>
    </rPh>
    <rPh sb="12" eb="14">
      <t>クブン</t>
    </rPh>
    <phoneticPr fontId="2"/>
  </si>
  <si>
    <t>社保控除のための給与収入区分３８</t>
    <rPh sb="0" eb="1">
      <t>シャ</t>
    </rPh>
    <rPh sb="1" eb="2">
      <t>ホ</t>
    </rPh>
    <rPh sb="2" eb="4">
      <t>コウジョ</t>
    </rPh>
    <rPh sb="8" eb="10">
      <t>キュウヨ</t>
    </rPh>
    <rPh sb="10" eb="12">
      <t>シュウニュウ</t>
    </rPh>
    <rPh sb="12" eb="14">
      <t>クブン</t>
    </rPh>
    <phoneticPr fontId="2"/>
  </si>
  <si>
    <t>社保控除のための給与収入区分３９</t>
    <rPh sb="0" eb="1">
      <t>シャ</t>
    </rPh>
    <rPh sb="1" eb="2">
      <t>ホ</t>
    </rPh>
    <rPh sb="2" eb="4">
      <t>コウジョ</t>
    </rPh>
    <rPh sb="8" eb="10">
      <t>キュウヨ</t>
    </rPh>
    <rPh sb="10" eb="12">
      <t>シュウニュウ</t>
    </rPh>
    <rPh sb="12" eb="14">
      <t>クブン</t>
    </rPh>
    <phoneticPr fontId="2"/>
  </si>
  <si>
    <t>社保控除のための給与収入区分４０</t>
    <rPh sb="0" eb="1">
      <t>シャ</t>
    </rPh>
    <rPh sb="1" eb="2">
      <t>ホ</t>
    </rPh>
    <rPh sb="2" eb="4">
      <t>コウジョ</t>
    </rPh>
    <rPh sb="8" eb="10">
      <t>キュウヨ</t>
    </rPh>
    <rPh sb="10" eb="12">
      <t>シュウニュウ</t>
    </rPh>
    <rPh sb="12" eb="14">
      <t>クブン</t>
    </rPh>
    <phoneticPr fontId="2"/>
  </si>
  <si>
    <t>社保控除のための給与収入区分４１</t>
    <rPh sb="0" eb="1">
      <t>シャ</t>
    </rPh>
    <rPh sb="1" eb="2">
      <t>ホ</t>
    </rPh>
    <rPh sb="2" eb="4">
      <t>コウジョ</t>
    </rPh>
    <rPh sb="8" eb="10">
      <t>キュウヨ</t>
    </rPh>
    <rPh sb="10" eb="12">
      <t>シュウニュウ</t>
    </rPh>
    <rPh sb="12" eb="14">
      <t>クブン</t>
    </rPh>
    <phoneticPr fontId="2"/>
  </si>
  <si>
    <t>社保控除のための給与収入区分４２</t>
    <rPh sb="0" eb="1">
      <t>シャ</t>
    </rPh>
    <rPh sb="1" eb="2">
      <t>ホ</t>
    </rPh>
    <rPh sb="2" eb="4">
      <t>コウジョ</t>
    </rPh>
    <rPh sb="8" eb="10">
      <t>キュウヨ</t>
    </rPh>
    <rPh sb="10" eb="12">
      <t>シュウニュウ</t>
    </rPh>
    <rPh sb="12" eb="14">
      <t>クブン</t>
    </rPh>
    <phoneticPr fontId="2"/>
  </si>
  <si>
    <t>社保控除のための給与収入区分４３</t>
    <rPh sb="0" eb="1">
      <t>シャ</t>
    </rPh>
    <rPh sb="1" eb="2">
      <t>ホ</t>
    </rPh>
    <rPh sb="2" eb="4">
      <t>コウジョ</t>
    </rPh>
    <rPh sb="8" eb="10">
      <t>キュウヨ</t>
    </rPh>
    <rPh sb="10" eb="12">
      <t>シュウニュウ</t>
    </rPh>
    <rPh sb="12" eb="14">
      <t>クブン</t>
    </rPh>
    <phoneticPr fontId="2"/>
  </si>
  <si>
    <t>社保控除のための給与収入区分４４</t>
    <rPh sb="0" eb="1">
      <t>シャ</t>
    </rPh>
    <rPh sb="1" eb="2">
      <t>ホ</t>
    </rPh>
    <rPh sb="2" eb="4">
      <t>コウジョ</t>
    </rPh>
    <rPh sb="8" eb="10">
      <t>キュウヨ</t>
    </rPh>
    <rPh sb="10" eb="12">
      <t>シュウニュウ</t>
    </rPh>
    <rPh sb="12" eb="14">
      <t>クブン</t>
    </rPh>
    <phoneticPr fontId="2"/>
  </si>
  <si>
    <t>社保控除のための給与収入区分４５</t>
    <rPh sb="0" eb="1">
      <t>シャ</t>
    </rPh>
    <rPh sb="1" eb="2">
      <t>ホ</t>
    </rPh>
    <rPh sb="2" eb="4">
      <t>コウジョ</t>
    </rPh>
    <rPh sb="8" eb="10">
      <t>キュウヨ</t>
    </rPh>
    <rPh sb="10" eb="12">
      <t>シュウニュウ</t>
    </rPh>
    <rPh sb="12" eb="14">
      <t>クブン</t>
    </rPh>
    <phoneticPr fontId="2"/>
  </si>
  <si>
    <t>社保控除のための給与収入区分４６</t>
    <rPh sb="0" eb="1">
      <t>シャ</t>
    </rPh>
    <rPh sb="1" eb="2">
      <t>ホ</t>
    </rPh>
    <rPh sb="2" eb="4">
      <t>コウジョ</t>
    </rPh>
    <rPh sb="8" eb="10">
      <t>キュウヨ</t>
    </rPh>
    <rPh sb="10" eb="12">
      <t>シュウニュウ</t>
    </rPh>
    <rPh sb="12" eb="14">
      <t>クブン</t>
    </rPh>
    <phoneticPr fontId="2"/>
  </si>
  <si>
    <t>社保控除のための給与収入区分４７</t>
    <rPh sb="0" eb="1">
      <t>シャ</t>
    </rPh>
    <rPh sb="1" eb="2">
      <t>ホ</t>
    </rPh>
    <rPh sb="2" eb="4">
      <t>コウジョ</t>
    </rPh>
    <rPh sb="8" eb="10">
      <t>キュウヨ</t>
    </rPh>
    <rPh sb="10" eb="12">
      <t>シュウニュウ</t>
    </rPh>
    <rPh sb="12" eb="14">
      <t>クブン</t>
    </rPh>
    <phoneticPr fontId="2"/>
  </si>
  <si>
    <t>社保控除のための給与収入区分４８</t>
    <rPh sb="0" eb="1">
      <t>シャ</t>
    </rPh>
    <rPh sb="1" eb="2">
      <t>ホ</t>
    </rPh>
    <rPh sb="2" eb="4">
      <t>コウジョ</t>
    </rPh>
    <rPh sb="8" eb="10">
      <t>キュウヨ</t>
    </rPh>
    <rPh sb="10" eb="12">
      <t>シュウニュウ</t>
    </rPh>
    <rPh sb="12" eb="14">
      <t>クブン</t>
    </rPh>
    <phoneticPr fontId="2"/>
  </si>
  <si>
    <t>社保控除のための給与収入区分４９</t>
    <rPh sb="0" eb="1">
      <t>シャ</t>
    </rPh>
    <rPh sb="1" eb="2">
      <t>ホ</t>
    </rPh>
    <rPh sb="2" eb="4">
      <t>コウジョ</t>
    </rPh>
    <rPh sb="8" eb="10">
      <t>キュウヨ</t>
    </rPh>
    <rPh sb="10" eb="12">
      <t>シュウニュウ</t>
    </rPh>
    <rPh sb="12" eb="14">
      <t>クブン</t>
    </rPh>
    <phoneticPr fontId="2"/>
  </si>
  <si>
    <t>Rounddown(給与収入金額/4000,0)*4000*0.6</t>
    <phoneticPr fontId="2"/>
  </si>
  <si>
    <t>Rounddown(給与収入金額/4000,0)*4000*0.7-180000</t>
    <phoneticPr fontId="2"/>
  </si>
  <si>
    <t>Rounddown(給与収入金額/4000,0)*4000*0.8-540000</t>
    <phoneticPr fontId="2"/>
  </si>
  <si>
    <t>※給与収入金額=Kyuyoshunyu1またはKyuyoshunyu2</t>
    <rPh sb="1" eb="3">
      <t>キュウヨ</t>
    </rPh>
    <rPh sb="3" eb="5">
      <t>シュウニュウ</t>
    </rPh>
    <rPh sb="5" eb="7">
      <t>キンガク</t>
    </rPh>
    <phoneticPr fontId="2"/>
  </si>
  <si>
    <t>※Ｔ04には反映されていないが、実際にはT11の給与収入の区分に応じて上記の計算式を適用</t>
    <rPh sb="6" eb="8">
      <t>ハンエイ</t>
    </rPh>
    <rPh sb="16" eb="18">
      <t>ジッサイ</t>
    </rPh>
    <rPh sb="24" eb="26">
      <t>キュウヨ</t>
    </rPh>
    <rPh sb="26" eb="28">
      <t>シュウニュウ</t>
    </rPh>
    <rPh sb="29" eb="31">
      <t>クブン</t>
    </rPh>
    <rPh sb="32" eb="33">
      <t>オウ</t>
    </rPh>
    <rPh sb="35" eb="37">
      <t>ジョウキ</t>
    </rPh>
    <rPh sb="38" eb="40">
      <t>ケイサン</t>
    </rPh>
    <rPh sb="40" eb="41">
      <t>シキ</t>
    </rPh>
    <rPh sb="42" eb="44">
      <t>テキヨウ</t>
    </rPh>
    <phoneticPr fontId="2"/>
  </si>
  <si>
    <t>Aa</t>
    <phoneticPr fontId="2"/>
  </si>
  <si>
    <t>Ba</t>
    <phoneticPr fontId="2"/>
  </si>
  <si>
    <t>Ca</t>
    <phoneticPr fontId="2"/>
  </si>
  <si>
    <t>Ab</t>
    <phoneticPr fontId="2"/>
  </si>
  <si>
    <t>Ac</t>
    <phoneticPr fontId="2"/>
  </si>
  <si>
    <t>Ad</t>
    <phoneticPr fontId="2"/>
  </si>
  <si>
    <t>Ae</t>
    <phoneticPr fontId="2"/>
  </si>
  <si>
    <t>Af</t>
    <phoneticPr fontId="2"/>
  </si>
  <si>
    <t>Ag</t>
    <phoneticPr fontId="2"/>
  </si>
  <si>
    <t>Ah</t>
    <phoneticPr fontId="2"/>
  </si>
  <si>
    <t>Ai</t>
    <phoneticPr fontId="2"/>
  </si>
  <si>
    <t>Aj</t>
    <phoneticPr fontId="2"/>
  </si>
  <si>
    <t>Ak</t>
    <phoneticPr fontId="2"/>
  </si>
  <si>
    <t>Bb</t>
    <phoneticPr fontId="2"/>
  </si>
  <si>
    <t>Bc</t>
    <phoneticPr fontId="2"/>
  </si>
  <si>
    <t>Bd</t>
    <phoneticPr fontId="2"/>
  </si>
  <si>
    <t>Be</t>
    <phoneticPr fontId="2"/>
  </si>
  <si>
    <t>Bf</t>
    <phoneticPr fontId="2"/>
  </si>
  <si>
    <t>Bg</t>
    <phoneticPr fontId="2"/>
  </si>
  <si>
    <t>Bh</t>
    <phoneticPr fontId="2"/>
  </si>
  <si>
    <t>Bi</t>
    <phoneticPr fontId="2"/>
  </si>
  <si>
    <t>Bj</t>
    <phoneticPr fontId="2"/>
  </si>
  <si>
    <t>Bk</t>
    <phoneticPr fontId="2"/>
  </si>
  <si>
    <t>Cb</t>
    <phoneticPr fontId="2"/>
  </si>
  <si>
    <t>Cc</t>
    <phoneticPr fontId="2"/>
  </si>
  <si>
    <t>Cd</t>
    <phoneticPr fontId="2"/>
  </si>
  <si>
    <t>Ce</t>
    <phoneticPr fontId="2"/>
  </si>
  <si>
    <t>Cf</t>
    <phoneticPr fontId="2"/>
  </si>
  <si>
    <t>Cg</t>
    <phoneticPr fontId="2"/>
  </si>
  <si>
    <t>Ch</t>
    <phoneticPr fontId="2"/>
  </si>
  <si>
    <t>Ci</t>
    <phoneticPr fontId="2"/>
  </si>
  <si>
    <t>Cj</t>
    <phoneticPr fontId="2"/>
  </si>
  <si>
    <t>Ck</t>
    <phoneticPr fontId="2"/>
  </si>
  <si>
    <t>a</t>
    <phoneticPr fontId="2"/>
  </si>
  <si>
    <t>b</t>
    <phoneticPr fontId="2"/>
  </si>
  <si>
    <t>c</t>
    <phoneticPr fontId="2"/>
  </si>
  <si>
    <t>指定都市以外の市町村民税所得割税率</t>
    <rPh sb="0" eb="2">
      <t>シテイ</t>
    </rPh>
    <rPh sb="2" eb="4">
      <t>トシ</t>
    </rPh>
    <rPh sb="4" eb="6">
      <t>イガイ</t>
    </rPh>
    <rPh sb="7" eb="10">
      <t>シチョウソン</t>
    </rPh>
    <rPh sb="10" eb="11">
      <t>ミン</t>
    </rPh>
    <rPh sb="11" eb="12">
      <t>ゼイ</t>
    </rPh>
    <rPh sb="12" eb="14">
      <t>ショトク</t>
    </rPh>
    <rPh sb="14" eb="15">
      <t>ワリ</t>
    </rPh>
    <rPh sb="15" eb="17">
      <t>ゼイリツ</t>
    </rPh>
    <phoneticPr fontId="2"/>
  </si>
  <si>
    <t>指定都市の市町村民税所得割税率</t>
    <rPh sb="0" eb="2">
      <t>シテイ</t>
    </rPh>
    <rPh sb="2" eb="4">
      <t>トシ</t>
    </rPh>
    <rPh sb="5" eb="8">
      <t>シチョウソン</t>
    </rPh>
    <rPh sb="8" eb="9">
      <t>ミン</t>
    </rPh>
    <rPh sb="9" eb="10">
      <t>ゼイ</t>
    </rPh>
    <rPh sb="10" eb="12">
      <t>ショトク</t>
    </rPh>
    <rPh sb="12" eb="13">
      <t>ワリ</t>
    </rPh>
    <rPh sb="13" eb="15">
      <t>ゼイリツ</t>
    </rPh>
    <phoneticPr fontId="2"/>
  </si>
  <si>
    <t>課税標準額の単位</t>
    <rPh sb="0" eb="2">
      <t>カゼイ</t>
    </rPh>
    <rPh sb="2" eb="4">
      <t>ヒョウジュン</t>
    </rPh>
    <rPh sb="4" eb="5">
      <t>ガク</t>
    </rPh>
    <rPh sb="6" eb="8">
      <t>タンイ</t>
    </rPh>
    <phoneticPr fontId="2"/>
  </si>
  <si>
    <t>所得割額の単位</t>
    <rPh sb="0" eb="2">
      <t>ショトク</t>
    </rPh>
    <rPh sb="2" eb="3">
      <t>ワリ</t>
    </rPh>
    <rPh sb="3" eb="4">
      <t>ガク</t>
    </rPh>
    <rPh sb="5" eb="7">
      <t>タンイ</t>
    </rPh>
    <phoneticPr fontId="2"/>
  </si>
  <si>
    <t>配偶者（特別）控除額</t>
    <rPh sb="0" eb="3">
      <t>ハイグウシャ</t>
    </rPh>
    <rPh sb="4" eb="6">
      <t>トクベツ</t>
    </rPh>
    <rPh sb="7" eb="9">
      <t>コウジョ</t>
    </rPh>
    <rPh sb="9" eb="10">
      <t>ガク</t>
    </rPh>
    <phoneticPr fontId="2"/>
  </si>
  <si>
    <t>特別の障がい者である</t>
    <rPh sb="0" eb="2">
      <t>トクベツ</t>
    </rPh>
    <rPh sb="3" eb="4">
      <t>ショウ</t>
    </rPh>
    <rPh sb="6" eb="7">
      <t>シャ</t>
    </rPh>
    <phoneticPr fontId="2"/>
  </si>
  <si>
    <t>所得控除合計額</t>
    <rPh sb="0" eb="2">
      <t>ショトク</t>
    </rPh>
    <rPh sb="2" eb="4">
      <t>コウジョ</t>
    </rPh>
    <rPh sb="4" eb="6">
      <t>ゴウケイ</t>
    </rPh>
    <rPh sb="6" eb="7">
      <t>ガク</t>
    </rPh>
    <phoneticPr fontId="2"/>
  </si>
  <si>
    <t>配偶者（特別）の差額</t>
    <rPh sb="0" eb="3">
      <t>ハイグウシャ</t>
    </rPh>
    <rPh sb="4" eb="6">
      <t>トクベツ</t>
    </rPh>
    <rPh sb="8" eb="10">
      <t>サガク</t>
    </rPh>
    <phoneticPr fontId="2"/>
  </si>
  <si>
    <t>年金所得金額</t>
    <rPh sb="0" eb="2">
      <t>ネンキン</t>
    </rPh>
    <rPh sb="2" eb="4">
      <t>ショトク</t>
    </rPh>
    <rPh sb="4" eb="6">
      <t>キンガク</t>
    </rPh>
    <phoneticPr fontId="2"/>
  </si>
  <si>
    <t>年金収入金額JPY</t>
    <rPh sb="0" eb="2">
      <t>ネンキン</t>
    </rPh>
    <rPh sb="2" eb="4">
      <t>シュウニュウ</t>
    </rPh>
    <rPh sb="4" eb="6">
      <t>キンガク</t>
    </rPh>
    <phoneticPr fontId="2"/>
  </si>
  <si>
    <t>事業所得金額JPY</t>
    <rPh sb="0" eb="2">
      <t>ジギョウ</t>
    </rPh>
    <rPh sb="2" eb="4">
      <t>ショトク</t>
    </rPh>
    <rPh sb="4" eb="6">
      <t>キンガク</t>
    </rPh>
    <phoneticPr fontId="2"/>
  </si>
  <si>
    <t>給与収入金額の通貨</t>
    <rPh sb="0" eb="2">
      <t>キュウヨ</t>
    </rPh>
    <rPh sb="2" eb="4">
      <t>シュウニュウ</t>
    </rPh>
    <rPh sb="4" eb="6">
      <t>キンガク</t>
    </rPh>
    <rPh sb="7" eb="9">
      <t>ツウカ</t>
    </rPh>
    <phoneticPr fontId="2"/>
  </si>
  <si>
    <t>公的年金等収入の通貨</t>
    <rPh sb="0" eb="2">
      <t>コウテキ</t>
    </rPh>
    <rPh sb="2" eb="4">
      <t>ネンキン</t>
    </rPh>
    <rPh sb="4" eb="5">
      <t>トウ</t>
    </rPh>
    <rPh sb="5" eb="7">
      <t>シュウニュウ</t>
    </rPh>
    <rPh sb="8" eb="10">
      <t>ツウカ</t>
    </rPh>
    <phoneticPr fontId="2"/>
  </si>
  <si>
    <t>　給与収入金額</t>
    <rPh sb="1" eb="3">
      <t>キュウヨ</t>
    </rPh>
    <rPh sb="3" eb="5">
      <t>シュウニュウ</t>
    </rPh>
    <rPh sb="5" eb="7">
      <t>キンガク</t>
    </rPh>
    <phoneticPr fontId="2"/>
  </si>
  <si>
    <t>　公的年金等収入金額</t>
    <rPh sb="1" eb="3">
      <t>コウテキ</t>
    </rPh>
    <rPh sb="3" eb="5">
      <t>ネンキン</t>
    </rPh>
    <rPh sb="5" eb="6">
      <t>トウ</t>
    </rPh>
    <rPh sb="6" eb="8">
      <t>シュウニュウ</t>
    </rPh>
    <rPh sb="8" eb="10">
      <t>キンガク</t>
    </rPh>
    <phoneticPr fontId="2"/>
  </si>
  <si>
    <t>↓貼付枠（貼り付けた後にB13を12/28に更新)</t>
    <rPh sb="1" eb="4">
      <t>ハリツケワク</t>
    </rPh>
    <rPh sb="5" eb="6">
      <t>ハ</t>
    </rPh>
    <rPh sb="7" eb="8">
      <t>ツ</t>
    </rPh>
    <rPh sb="10" eb="11">
      <t>アト</t>
    </rPh>
    <rPh sb="22" eb="24">
      <t>コウシン</t>
    </rPh>
    <phoneticPr fontId="2"/>
  </si>
  <si>
    <t>申込者本人氏名</t>
    <rPh sb="0" eb="2">
      <t>モウシコミ</t>
    </rPh>
    <rPh sb="2" eb="3">
      <t>シャ</t>
    </rPh>
    <rPh sb="3" eb="5">
      <t>ホンニン</t>
    </rPh>
    <rPh sb="5" eb="7">
      <t>シメイ</t>
    </rPh>
    <phoneticPr fontId="2"/>
  </si>
  <si>
    <t>生計維持者１の氏名</t>
    <rPh sb="0" eb="2">
      <t>セイケイ</t>
    </rPh>
    <rPh sb="2" eb="4">
      <t>イジ</t>
    </rPh>
    <rPh sb="4" eb="5">
      <t>シャ</t>
    </rPh>
    <rPh sb="7" eb="9">
      <t>シメイ</t>
    </rPh>
    <phoneticPr fontId="2"/>
  </si>
  <si>
    <t>生計維持者２の氏名</t>
    <rPh sb="0" eb="2">
      <t>セイケイ</t>
    </rPh>
    <rPh sb="2" eb="4">
      <t>イジ</t>
    </rPh>
    <rPh sb="4" eb="5">
      <t>シャ</t>
    </rPh>
    <rPh sb="7" eb="9">
      <t>シメイ</t>
    </rPh>
    <phoneticPr fontId="2"/>
  </si>
  <si>
    <t>申込者本人情報</t>
    <rPh sb="0" eb="2">
      <t>モウシコミ</t>
    </rPh>
    <rPh sb="2" eb="3">
      <t>シャ</t>
    </rPh>
    <rPh sb="3" eb="5">
      <t>ホンニン</t>
    </rPh>
    <rPh sb="5" eb="7">
      <t>ジョウホウ</t>
    </rPh>
    <phoneticPr fontId="2"/>
  </si>
  <si>
    <t>生計維持者１</t>
    <rPh sb="0" eb="2">
      <t>セイケイ</t>
    </rPh>
    <rPh sb="2" eb="4">
      <t>イジ</t>
    </rPh>
    <rPh sb="4" eb="5">
      <t>シャ</t>
    </rPh>
    <phoneticPr fontId="2"/>
  </si>
  <si>
    <t>生計維持者２</t>
    <rPh sb="0" eb="2">
      <t>セイケイ</t>
    </rPh>
    <rPh sb="2" eb="4">
      <t>イジ</t>
    </rPh>
    <rPh sb="4" eb="5">
      <t>シャ</t>
    </rPh>
    <phoneticPr fontId="2"/>
  </si>
  <si>
    <t>　給与収入金額の通貨</t>
    <rPh sb="1" eb="3">
      <t>キュウヨ</t>
    </rPh>
    <rPh sb="3" eb="5">
      <t>シュウニュウ</t>
    </rPh>
    <rPh sb="5" eb="7">
      <t>キンガク</t>
    </rPh>
    <rPh sb="8" eb="10">
      <t>ツウカ</t>
    </rPh>
    <phoneticPr fontId="2"/>
  </si>
  <si>
    <t>　　給与収入金額</t>
    <rPh sb="2" eb="4">
      <t>キュウヨ</t>
    </rPh>
    <rPh sb="4" eb="6">
      <t>シュウニュウ</t>
    </rPh>
    <rPh sb="6" eb="8">
      <t>キンガク</t>
    </rPh>
    <phoneticPr fontId="2"/>
  </si>
  <si>
    <t>歳</t>
    <rPh sb="0" eb="1">
      <t>サイ</t>
    </rPh>
    <phoneticPr fontId="2"/>
  </si>
  <si>
    <t>生計維持者の基本情報</t>
    <rPh sb="0" eb="2">
      <t>セイケイ</t>
    </rPh>
    <rPh sb="2" eb="4">
      <t>イジ</t>
    </rPh>
    <rPh sb="4" eb="5">
      <t>シャ</t>
    </rPh>
    <rPh sb="6" eb="8">
      <t>キホン</t>
    </rPh>
    <rPh sb="8" eb="10">
      <t>ジョウホウ</t>
    </rPh>
    <phoneticPr fontId="2"/>
  </si>
  <si>
    <t>生計維持者の収入・所得の情報</t>
    <rPh sb="0" eb="2">
      <t>セイケイ</t>
    </rPh>
    <rPh sb="2" eb="4">
      <t>イジ</t>
    </rPh>
    <rPh sb="4" eb="5">
      <t>シャ</t>
    </rPh>
    <rPh sb="6" eb="8">
      <t>シュウニュウ</t>
    </rPh>
    <rPh sb="9" eb="11">
      <t>ショトク</t>
    </rPh>
    <rPh sb="12" eb="14">
      <t>ジョウホウ</t>
    </rPh>
    <phoneticPr fontId="2"/>
  </si>
  <si>
    <t>本人</t>
    <rPh sb="0" eb="2">
      <t>ホンニン</t>
    </rPh>
    <phoneticPr fontId="2"/>
  </si>
  <si>
    <t>ｐ</t>
    <phoneticPr fontId="2"/>
  </si>
  <si>
    <t>申込者本人該当区分：扶養控除（一般）</t>
    <rPh sb="0" eb="2">
      <t>モウシコミ</t>
    </rPh>
    <rPh sb="2" eb="3">
      <t>シャ</t>
    </rPh>
    <rPh sb="3" eb="5">
      <t>ホンニン</t>
    </rPh>
    <rPh sb="5" eb="7">
      <t>ガイトウ</t>
    </rPh>
    <rPh sb="7" eb="9">
      <t>クブン</t>
    </rPh>
    <rPh sb="10" eb="12">
      <t>フヨウ</t>
    </rPh>
    <rPh sb="12" eb="14">
      <t>コウジョ</t>
    </rPh>
    <rPh sb="15" eb="17">
      <t>イッパン</t>
    </rPh>
    <phoneticPr fontId="2"/>
  </si>
  <si>
    <t>申込者本人該当区分：扶養控除（特定）</t>
    <rPh sb="3" eb="5">
      <t>ホンニン</t>
    </rPh>
    <rPh sb="5" eb="7">
      <t>ガイトウ</t>
    </rPh>
    <rPh sb="7" eb="9">
      <t>クブン</t>
    </rPh>
    <rPh sb="10" eb="12">
      <t>フヨウ</t>
    </rPh>
    <rPh sb="12" eb="14">
      <t>コウジョ</t>
    </rPh>
    <rPh sb="15" eb="17">
      <t>トクテイ</t>
    </rPh>
    <phoneticPr fontId="2"/>
  </si>
  <si>
    <t>申込者本人該当区分：障害者控除（一般）</t>
    <rPh sb="3" eb="5">
      <t>ホンニン</t>
    </rPh>
    <rPh sb="5" eb="7">
      <t>ガイトウ</t>
    </rPh>
    <rPh sb="7" eb="9">
      <t>クブン</t>
    </rPh>
    <rPh sb="10" eb="13">
      <t>ショウガイシャ</t>
    </rPh>
    <rPh sb="13" eb="15">
      <t>コウジョ</t>
    </rPh>
    <rPh sb="16" eb="18">
      <t>イッパン</t>
    </rPh>
    <phoneticPr fontId="2"/>
  </si>
  <si>
    <t>申込者本人該当区分：障害者控除（特定）</t>
    <rPh sb="3" eb="5">
      <t>ホンニン</t>
    </rPh>
    <rPh sb="5" eb="7">
      <t>ガイトウ</t>
    </rPh>
    <rPh sb="7" eb="9">
      <t>クブン</t>
    </rPh>
    <rPh sb="10" eb="13">
      <t>ショウガイシャ</t>
    </rPh>
    <rPh sb="13" eb="15">
      <t>コウジョ</t>
    </rPh>
    <rPh sb="16" eb="18">
      <t>トクテイ</t>
    </rPh>
    <phoneticPr fontId="2"/>
  </si>
  <si>
    <t>申込者本人該当区分：障害者控除（同特）</t>
    <rPh sb="3" eb="5">
      <t>ホンニン</t>
    </rPh>
    <rPh sb="5" eb="7">
      <t>ガイトウ</t>
    </rPh>
    <rPh sb="7" eb="9">
      <t>クブン</t>
    </rPh>
    <rPh sb="10" eb="13">
      <t>ショウガイシャ</t>
    </rPh>
    <rPh sb="13" eb="15">
      <t>コウジョ</t>
    </rPh>
    <rPh sb="16" eb="17">
      <t>ドウ</t>
    </rPh>
    <rPh sb="17" eb="18">
      <t>トク</t>
    </rPh>
    <phoneticPr fontId="2"/>
  </si>
  <si>
    <t>扶養されていない</t>
    <rPh sb="0" eb="2">
      <t>フヨウ</t>
    </rPh>
    <phoneticPr fontId="2"/>
  </si>
  <si>
    <t>申込者本人該当区分：扶養控除（16未満）</t>
    <rPh sb="0" eb="2">
      <t>モウシコミ</t>
    </rPh>
    <rPh sb="2" eb="3">
      <t>シャ</t>
    </rPh>
    <rPh sb="3" eb="5">
      <t>ホンニン</t>
    </rPh>
    <rPh sb="5" eb="7">
      <t>ガイトウ</t>
    </rPh>
    <rPh sb="7" eb="9">
      <t>クブン</t>
    </rPh>
    <rPh sb="10" eb="12">
      <t>フヨウ</t>
    </rPh>
    <rPh sb="12" eb="14">
      <t>コウジョ</t>
    </rPh>
    <rPh sb="17" eb="19">
      <t>ミマン</t>
    </rPh>
    <phoneticPr fontId="2"/>
  </si>
  <si>
    <t>署名日</t>
    <rPh sb="0" eb="2">
      <t>ショメイ</t>
    </rPh>
    <rPh sb="2" eb="3">
      <t>ヒ</t>
    </rPh>
    <phoneticPr fontId="2"/>
  </si>
  <si>
    <t>＜署名欄＞</t>
    <rPh sb="1" eb="3">
      <t>ショメイ</t>
    </rPh>
    <rPh sb="3" eb="4">
      <t>ラン</t>
    </rPh>
    <phoneticPr fontId="2"/>
  </si>
  <si>
    <t>どちらの生計維持者に扶養されていますか</t>
    <rPh sb="4" eb="6">
      <t>セイケイ</t>
    </rPh>
    <rPh sb="6" eb="8">
      <t>イジ</t>
    </rPh>
    <rPh sb="8" eb="9">
      <t>シャ</t>
    </rPh>
    <rPh sb="10" eb="12">
      <t>フヨウ</t>
    </rPh>
    <phoneticPr fontId="2"/>
  </si>
  <si>
    <t>障がい者に該当していますか</t>
    <rPh sb="0" eb="1">
      <t>ショウ</t>
    </rPh>
    <rPh sb="3" eb="4">
      <t>シャ</t>
    </rPh>
    <rPh sb="5" eb="7">
      <t>ガイトウ</t>
    </rPh>
    <phoneticPr fontId="2"/>
  </si>
  <si>
    <t>　生計維持者と同居していますか</t>
    <rPh sb="1" eb="3">
      <t>セイケイ</t>
    </rPh>
    <rPh sb="3" eb="5">
      <t>イジ</t>
    </rPh>
    <rPh sb="5" eb="6">
      <t>シャ</t>
    </rPh>
    <rPh sb="7" eb="9">
      <t>ドウキョ</t>
    </rPh>
    <phoneticPr fontId="2"/>
  </si>
  <si>
    <t>申込者本人に収入（所得）がありますか</t>
    <rPh sb="0" eb="2">
      <t>モウシコミ</t>
    </rPh>
    <rPh sb="2" eb="3">
      <t>シャ</t>
    </rPh>
    <rPh sb="3" eb="5">
      <t>ホンニン</t>
    </rPh>
    <rPh sb="6" eb="8">
      <t>シュウニュウ</t>
    </rPh>
    <rPh sb="9" eb="11">
      <t>ショトク</t>
    </rPh>
    <phoneticPr fontId="2"/>
  </si>
  <si>
    <t>障がい者に該当していますか</t>
    <rPh sb="0" eb="1">
      <t>ショウ</t>
    </rPh>
    <rPh sb="3" eb="4">
      <t>シャ</t>
    </rPh>
    <rPh sb="5" eb="7">
      <t>ガイトウ</t>
    </rPh>
    <phoneticPr fontId="2"/>
  </si>
  <si>
    <t>寡婦または寡夫ですか</t>
    <rPh sb="0" eb="2">
      <t>カフ</t>
    </rPh>
    <rPh sb="5" eb="7">
      <t>カフ</t>
    </rPh>
    <phoneticPr fontId="2"/>
  </si>
  <si>
    <t>独立行政法人日本学生支援機構理事長　殿</t>
    <rPh sb="0" eb="2">
      <t>ドクリツ</t>
    </rPh>
    <rPh sb="2" eb="4">
      <t>ギョウセイ</t>
    </rPh>
    <rPh sb="4" eb="6">
      <t>ホウジン</t>
    </rPh>
    <rPh sb="6" eb="9">
      <t>ニホンガク</t>
    </rPh>
    <rPh sb="9" eb="10">
      <t>セイ</t>
    </rPh>
    <rPh sb="10" eb="12">
      <t>シエン</t>
    </rPh>
    <rPh sb="12" eb="14">
      <t>キコウ</t>
    </rPh>
    <rPh sb="14" eb="17">
      <t>リジチョウ</t>
    </rPh>
    <rPh sb="18" eb="19">
      <t>ドノ</t>
    </rPh>
    <phoneticPr fontId="2"/>
  </si>
  <si>
    <t>＜機構使用欄＞</t>
    <rPh sb="1" eb="3">
      <t>キコウ</t>
    </rPh>
    <rPh sb="3" eb="5">
      <t>シヨウ</t>
    </rPh>
    <rPh sb="5" eb="6">
      <t>ラン</t>
    </rPh>
    <phoneticPr fontId="2"/>
  </si>
  <si>
    <t>扶養親族等のうち一般障がい者の数</t>
    <rPh sb="0" eb="2">
      <t>フヨウ</t>
    </rPh>
    <rPh sb="2" eb="4">
      <t>シンゾク</t>
    </rPh>
    <rPh sb="4" eb="5">
      <t>トウ</t>
    </rPh>
    <rPh sb="8" eb="10">
      <t>イッパン</t>
    </rPh>
    <rPh sb="10" eb="11">
      <t>ショウ</t>
    </rPh>
    <rPh sb="13" eb="14">
      <t>シャ</t>
    </rPh>
    <rPh sb="15" eb="16">
      <t>カズ</t>
    </rPh>
    <phoneticPr fontId="1"/>
  </si>
  <si>
    <t>扶養親族等のうち同居していない特別障がい者の数</t>
    <rPh sb="0" eb="2">
      <t>フヨウ</t>
    </rPh>
    <rPh sb="2" eb="4">
      <t>シンゾク</t>
    </rPh>
    <rPh sb="4" eb="5">
      <t>トウ</t>
    </rPh>
    <rPh sb="8" eb="10">
      <t>ドウキョ</t>
    </rPh>
    <rPh sb="15" eb="17">
      <t>トクベツ</t>
    </rPh>
    <rPh sb="17" eb="18">
      <t>ショウ</t>
    </rPh>
    <rPh sb="20" eb="21">
      <t>シャ</t>
    </rPh>
    <rPh sb="22" eb="23">
      <t>カズ</t>
    </rPh>
    <phoneticPr fontId="1"/>
  </si>
  <si>
    <t>扶養親族等のうち同居特別障がい者の数</t>
    <rPh sb="0" eb="2">
      <t>フヨウ</t>
    </rPh>
    <rPh sb="2" eb="4">
      <t>シンゾク</t>
    </rPh>
    <rPh sb="4" eb="5">
      <t>トウ</t>
    </rPh>
    <rPh sb="8" eb="10">
      <t>ドウキョ</t>
    </rPh>
    <rPh sb="10" eb="12">
      <t>トクベツ</t>
    </rPh>
    <rPh sb="12" eb="13">
      <t>ショウ</t>
    </rPh>
    <rPh sb="15" eb="16">
      <t>シャ</t>
    </rPh>
    <rPh sb="17" eb="18">
      <t>カズ</t>
    </rPh>
    <phoneticPr fontId="1"/>
  </si>
  <si>
    <t>　　　　https://www.nta.go.jp/taxes/shiraberu/taxanswer/shotoku/1160.htm　(国税庁HP)</t>
    <phoneticPr fontId="2"/>
  </si>
  <si>
    <t>給与・年金以外の所得の通貨</t>
    <rPh sb="0" eb="2">
      <t>キュウヨ</t>
    </rPh>
    <rPh sb="3" eb="5">
      <t>ネンキン</t>
    </rPh>
    <rPh sb="5" eb="7">
      <t>イガイ</t>
    </rPh>
    <rPh sb="8" eb="10">
      <t>ショトク</t>
    </rPh>
    <rPh sb="11" eb="13">
      <t>ツウカ</t>
    </rPh>
    <phoneticPr fontId="2"/>
  </si>
  <si>
    <t>　給与・年金以外の所得の金額</t>
    <rPh sb="1" eb="3">
      <t>キュウヨ</t>
    </rPh>
    <rPh sb="4" eb="6">
      <t>ネンキン</t>
    </rPh>
    <rPh sb="6" eb="8">
      <t>イガイ</t>
    </rPh>
    <rPh sb="9" eb="11">
      <t>ショトク</t>
    </rPh>
    <rPh sb="12" eb="14">
      <t>キンガク</t>
    </rPh>
    <phoneticPr fontId="2"/>
  </si>
  <si>
    <t>　給与・年金以外の所得の通貨</t>
    <rPh sb="1" eb="3">
      <t>キュウヨ</t>
    </rPh>
    <rPh sb="4" eb="6">
      <t>ネンキン</t>
    </rPh>
    <rPh sb="6" eb="8">
      <t>イガイ</t>
    </rPh>
    <rPh sb="9" eb="11">
      <t>ショトク</t>
    </rPh>
    <rPh sb="12" eb="14">
      <t>ツウカ</t>
    </rPh>
    <phoneticPr fontId="2"/>
  </si>
  <si>
    <t>　　給与・年金以外の所得の金額</t>
    <rPh sb="2" eb="4">
      <t>キュウヨ</t>
    </rPh>
    <rPh sb="5" eb="7">
      <t>ネンキン</t>
    </rPh>
    <rPh sb="7" eb="9">
      <t>イガイ</t>
    </rPh>
    <rPh sb="10" eb="12">
      <t>ショトク</t>
    </rPh>
    <rPh sb="13" eb="15">
      <t>キンガク</t>
    </rPh>
    <phoneticPr fontId="2"/>
  </si>
  <si>
    <t>収入評価額</t>
    <rPh sb="0" eb="2">
      <t>シュウニュウ</t>
    </rPh>
    <rPh sb="2" eb="4">
      <t>ヒョウカ</t>
    </rPh>
    <rPh sb="4" eb="5">
      <t>ガク</t>
    </rPh>
    <phoneticPr fontId="2"/>
  </si>
  <si>
    <t>＜入力にあたって＞</t>
    <rPh sb="1" eb="3">
      <t>ニュウリョク</t>
    </rPh>
    <phoneticPr fontId="2"/>
  </si>
  <si>
    <t>４　「障がい者」とは、所得税・住民税における障害者控除の条件を満たしている人をいいます。詳細な条件は下記をご参照ください。</t>
    <rPh sb="3" eb="4">
      <t>ショウ</t>
    </rPh>
    <rPh sb="6" eb="7">
      <t>シャ</t>
    </rPh>
    <rPh sb="28" eb="30">
      <t>ジョウケン</t>
    </rPh>
    <rPh sb="31" eb="32">
      <t>ミ</t>
    </rPh>
    <rPh sb="37" eb="38">
      <t>ヒト</t>
    </rPh>
    <phoneticPr fontId="2"/>
  </si>
  <si>
    <t>　場合、生計維持者との関係を明らかにする書類も必要です。国内に居住している生計維持者については、マイナンバーを提出してください。</t>
    <rPh sb="1" eb="3">
      <t>バアイ</t>
    </rPh>
    <rPh sb="4" eb="6">
      <t>セイケイ</t>
    </rPh>
    <rPh sb="6" eb="8">
      <t>イジ</t>
    </rPh>
    <rPh sb="8" eb="9">
      <t>シャ</t>
    </rPh>
    <rPh sb="11" eb="13">
      <t>カンケイ</t>
    </rPh>
    <rPh sb="14" eb="15">
      <t>アキ</t>
    </rPh>
    <rPh sb="20" eb="22">
      <t>ショルイ</t>
    </rPh>
    <rPh sb="22" eb="24">
      <t>ショウショルイ</t>
    </rPh>
    <rPh sb="23" eb="25">
      <t>ヒツヨウ</t>
    </rPh>
    <rPh sb="28" eb="30">
      <t>コクナイ</t>
    </rPh>
    <rPh sb="31" eb="33">
      <t>キョジュウ</t>
    </rPh>
    <rPh sb="37" eb="39">
      <t>セイケイ</t>
    </rPh>
    <rPh sb="39" eb="41">
      <t>イジ</t>
    </rPh>
    <rPh sb="41" eb="42">
      <t>シャ</t>
    </rPh>
    <rPh sb="55" eb="57">
      <t>テイシュツ</t>
    </rPh>
    <phoneticPr fontId="2"/>
  </si>
  <si>
    <t>配偶者はいますか</t>
    <rPh sb="0" eb="3">
      <t>ハイグウシャ</t>
    </rPh>
    <phoneticPr fontId="2"/>
  </si>
  <si>
    <t>配偶者有無</t>
    <rPh sb="0" eb="3">
      <t>ハイグウシャ</t>
    </rPh>
    <rPh sb="3" eb="5">
      <t>ウム</t>
    </rPh>
    <phoneticPr fontId="2"/>
  </si>
  <si>
    <r>
      <t>生計維持者の扶養の情報</t>
    </r>
    <r>
      <rPr>
        <b/>
        <sz val="8"/>
        <color theme="1"/>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</si>
  <si>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　配偶者と同居していますか</t>
    <rPh sb="1" eb="4">
      <t>ハイグウシャ</t>
    </rPh>
    <rPh sb="5" eb="7">
      <t>ドウキョ</t>
    </rPh>
    <phoneticPr fontId="2"/>
  </si>
  <si>
    <t>給与・年金計</t>
    <rPh sb="0" eb="2">
      <t>キュウヨ</t>
    </rPh>
    <rPh sb="3" eb="5">
      <t>ネンキン</t>
    </rPh>
    <rPh sb="5" eb="6">
      <t>ケイ</t>
    </rPh>
    <phoneticPr fontId="2"/>
  </si>
  <si>
    <t>事業等所得</t>
    <rPh sb="0" eb="2">
      <t>ジギョウ</t>
    </rPh>
    <rPh sb="2" eb="3">
      <t>トウ</t>
    </rPh>
    <rPh sb="3" eb="5">
      <t>ショトク</t>
    </rPh>
    <phoneticPr fontId="2"/>
  </si>
  <si>
    <r>
      <t>　配偶者は生計維持者２ですか</t>
    </r>
    <r>
      <rPr>
        <sz val="6"/>
        <color theme="1"/>
        <rFont val="ＭＳ Ｐゴシック"/>
        <family val="3"/>
        <charset val="128"/>
        <scheme val="minor"/>
      </rPr>
      <t>※</t>
    </r>
    <rPh sb="1" eb="4">
      <t>ハイグウシャ</t>
    </rPh>
    <rPh sb="5" eb="7">
      <t>セイケイ</t>
    </rPh>
    <rPh sb="7" eb="9">
      <t>イジ</t>
    </rPh>
    <rPh sb="9" eb="10">
      <t>シャ</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</si>
  <si>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</si>
  <si>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</si>
  <si>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</si>
  <si>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</si>
  <si>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</si>
  <si>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</si>
  <si>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</si>
  <si>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</si>
  <si>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</si>
  <si>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</si>
  <si>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</si>
  <si>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</si>
  <si>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</si>
  <si>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</si>
  <si>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</si>
  <si>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</si>
  <si>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</si>
  <si>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</si>
  <si>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</si>
  <si>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</si>
  <si>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</si>
  <si>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</si>
  <si>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</si>
  <si>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</si>
  <si>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</si>
  <si>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</si>
  <si>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</si>
  <si>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</si>
  <si>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</si>
  <si>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</si>
  <si>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</si>
  <si>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</si>
  <si>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</si>
  <si>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</si>
  <si>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</si>
  <si>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</si>
  <si>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</si>
  <si>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</si>
  <si>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</si>
  <si>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</si>
  <si>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</si>
  <si>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</si>
  <si>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</si>
  <si>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</si>
  <si>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</si>
  <si>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</si>
  <si>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</si>
  <si>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生計維持者の扶養の情報（本人や他の生計維持者、配偶者は含めないでください）</t>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</si>
  <si>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記入にあたっての注意事項</t>
    <rPh sb="0" eb="2">
      <t>キニュウ</t>
    </rPh>
    <rPh sb="8" eb="10">
      <t>チュウイ</t>
    </rPh>
    <rPh sb="10" eb="12">
      <t>ジコウ</t>
    </rPh>
    <phoneticPr fontId="2"/>
  </si>
  <si>
    <t>・共通的な事項</t>
    <rPh sb="1" eb="4">
      <t>キョウツウテキ</t>
    </rPh>
    <rPh sb="5" eb="7">
      <t>ジコウ</t>
    </rPh>
    <phoneticPr fontId="2"/>
  </si>
  <si>
    <t>・項目別の注意事項</t>
    <rPh sb="1" eb="3">
      <t>コウモク</t>
    </rPh>
    <rPh sb="3" eb="4">
      <t>ベツ</t>
    </rPh>
    <rPh sb="5" eb="7">
      <t>チュウイ</t>
    </rPh>
    <rPh sb="7" eb="9">
      <t>ジコウ</t>
    </rPh>
    <phoneticPr fontId="2"/>
  </si>
  <si>
    <t>(5)原則として、日本国外で得た収入については、その証明書に基づき、証明書に記載されているものと同じ通貨で申告する必要があります。これらの通貨は、当機構が日本円に換算して計算します。なお、各通貨の対円レートは、日本銀行が公表している１月分の報告省令レートに基づきます。ただし、米ドルのレートについては、日本銀行が公表している外国為替市況（１月１日時点で確認できる最新のもの）のうち、前営業日円インデックスを参照しています。</t>
    <rPh sb="3" eb="5">
      <t>ゲンソク</t>
    </rPh>
    <rPh sb="9" eb="11">
      <t>ニホン</t>
    </rPh>
    <rPh sb="11" eb="13">
      <t>コクガイ</t>
    </rPh>
    <rPh sb="14" eb="15">
      <t>エ</t>
    </rPh>
    <rPh sb="16" eb="18">
      <t>シュウニュウ</t>
    </rPh>
    <rPh sb="26" eb="29">
      <t>ショウメイショ</t>
    </rPh>
    <rPh sb="30" eb="31">
      <t>モト</t>
    </rPh>
    <rPh sb="34" eb="37">
      <t>ショウメイショ</t>
    </rPh>
    <rPh sb="38" eb="40">
      <t>キサイ</t>
    </rPh>
    <rPh sb="48" eb="49">
      <t>オナ</t>
    </rPh>
    <rPh sb="50" eb="52">
      <t>ツウカ</t>
    </rPh>
    <rPh sb="53" eb="55">
      <t>シンコク</t>
    </rPh>
    <rPh sb="57" eb="59">
      <t>ヒツヨウ</t>
    </rPh>
    <rPh sb="69" eb="71">
      <t>ツウカ</t>
    </rPh>
    <rPh sb="73" eb="74">
      <t>トウ</t>
    </rPh>
    <rPh sb="74" eb="76">
      <t>キコウ</t>
    </rPh>
    <rPh sb="77" eb="80">
      <t>ニホンエン</t>
    </rPh>
    <rPh sb="81" eb="83">
      <t>カンサン</t>
    </rPh>
    <rPh sb="85" eb="87">
      <t>ケイサン</t>
    </rPh>
    <rPh sb="94" eb="95">
      <t>カク</t>
    </rPh>
    <rPh sb="95" eb="97">
      <t>ツウカ</t>
    </rPh>
    <rPh sb="98" eb="100">
      <t>タイエン</t>
    </rPh>
    <rPh sb="105" eb="107">
      <t>ニッポン</t>
    </rPh>
    <rPh sb="107" eb="109">
      <t>ギンコウ</t>
    </rPh>
    <rPh sb="110" eb="112">
      <t>コウヒョウ</t>
    </rPh>
    <rPh sb="117" eb="119">
      <t>ガツブン</t>
    </rPh>
    <rPh sb="120" eb="122">
      <t>ホウコク</t>
    </rPh>
    <rPh sb="122" eb="124">
      <t>ショウレイ</t>
    </rPh>
    <rPh sb="128" eb="129">
      <t>モト</t>
    </rPh>
    <rPh sb="138" eb="139">
      <t>ベイ</t>
    </rPh>
    <rPh sb="151" eb="153">
      <t>ニッポン</t>
    </rPh>
    <rPh sb="153" eb="155">
      <t>ギンコウ</t>
    </rPh>
    <rPh sb="156" eb="158">
      <t>コウヒョウ</t>
    </rPh>
    <rPh sb="162" eb="164">
      <t>ガイコク</t>
    </rPh>
    <rPh sb="164" eb="166">
      <t>カワセ</t>
    </rPh>
    <rPh sb="166" eb="168">
      <t>シキョウ</t>
    </rPh>
    <rPh sb="170" eb="171">
      <t>ガツ</t>
    </rPh>
    <rPh sb="172" eb="173">
      <t>ニチ</t>
    </rPh>
    <rPh sb="173" eb="175">
      <t>ジテン</t>
    </rPh>
    <rPh sb="176" eb="178">
      <t>カクニン</t>
    </rPh>
    <rPh sb="181" eb="183">
      <t>サイシン</t>
    </rPh>
    <rPh sb="191" eb="192">
      <t>マエ</t>
    </rPh>
    <rPh sb="192" eb="195">
      <t>エイギョウビ</t>
    </rPh>
    <rPh sb="195" eb="196">
      <t>エン</t>
    </rPh>
    <rPh sb="203" eb="205">
      <t>サンショウ</t>
    </rPh>
    <phoneticPr fontId="2"/>
  </si>
  <si>
    <t>・添付が必要な証明書</t>
    <rPh sb="1" eb="3">
      <t>テンプ</t>
    </rPh>
    <rPh sb="4" eb="6">
      <t>ヒツヨウ</t>
    </rPh>
    <rPh sb="7" eb="10">
      <t>ショウメイショ</t>
    </rPh>
    <phoneticPr fontId="2"/>
  </si>
  <si>
    <t>オーストラリア・ドル (AUD)</t>
  </si>
  <si>
    <t>機構　母</t>
    <rPh sb="0" eb="2">
      <t>キコウ</t>
    </rPh>
    <rPh sb="3" eb="4">
      <t>ハハ</t>
    </rPh>
    <phoneticPr fontId="2"/>
  </si>
  <si>
    <t>Kikou Chihi</t>
    <phoneticPr fontId="2"/>
  </si>
  <si>
    <r>
      <t>署名日　</t>
    </r>
    <r>
      <rPr>
        <sz val="11"/>
        <color theme="1"/>
        <rFont val="Kunstler Script"/>
        <family val="4"/>
      </rPr>
      <t>30/06/2019</t>
    </r>
    <rPh sb="0" eb="2">
      <t>ショメイ</t>
    </rPh>
    <rPh sb="2" eb="3">
      <t>ヒ</t>
    </rPh>
    <phoneticPr fontId="2"/>
  </si>
  <si>
    <r>
      <t>署名日　</t>
    </r>
    <r>
      <rPr>
        <sz val="11"/>
        <color theme="1"/>
        <rFont val="HGS行書体"/>
        <family val="4"/>
        <charset val="128"/>
      </rPr>
      <t>2019年６月30日</t>
    </r>
    <rPh sb="0" eb="2">
      <t>ショメイ</t>
    </rPh>
    <rPh sb="2" eb="3">
      <t>ヒ</t>
    </rPh>
    <rPh sb="8" eb="9">
      <t>ネン</t>
    </rPh>
    <rPh sb="10" eb="11">
      <t>ガツ</t>
    </rPh>
    <rPh sb="13" eb="14">
      <t>ニチ</t>
    </rPh>
    <phoneticPr fontId="2"/>
  </si>
  <si>
    <t>①申込者本人、生計維持者あるいは生計維持者が扶養している親族に障がい者に該当する方がいる場合　（日本に居住している方）障害者手帳　（日本に居住していない方）障がい者であることを公的に証明する書類及びその和訳</t>
    <rPh sb="1" eb="3">
      <t>モウシコミ</t>
    </rPh>
    <rPh sb="3" eb="4">
      <t>シャ</t>
    </rPh>
    <rPh sb="4" eb="6">
      <t>ホンニン</t>
    </rPh>
    <rPh sb="7" eb="9">
      <t>セイケイ</t>
    </rPh>
    <rPh sb="9" eb="11">
      <t>イジ</t>
    </rPh>
    <rPh sb="11" eb="12">
      <t>シャ</t>
    </rPh>
    <rPh sb="16" eb="18">
      <t>セイケイ</t>
    </rPh>
    <rPh sb="18" eb="20">
      <t>イジ</t>
    </rPh>
    <rPh sb="20" eb="21">
      <t>シャ</t>
    </rPh>
    <rPh sb="22" eb="24">
      <t>フヨウ</t>
    </rPh>
    <rPh sb="28" eb="30">
      <t>シンゾク</t>
    </rPh>
    <rPh sb="31" eb="32">
      <t>ショウ</t>
    </rPh>
    <rPh sb="34" eb="35">
      <t>シャ</t>
    </rPh>
    <rPh sb="36" eb="38">
      <t>ガイトウ</t>
    </rPh>
    <rPh sb="40" eb="41">
      <t>カタ</t>
    </rPh>
    <rPh sb="44" eb="46">
      <t>バアイ</t>
    </rPh>
    <rPh sb="48" eb="50">
      <t>ニホン</t>
    </rPh>
    <rPh sb="51" eb="53">
      <t>キョジュウ</t>
    </rPh>
    <rPh sb="57" eb="58">
      <t>カタ</t>
    </rPh>
    <rPh sb="59" eb="62">
      <t>ショウガイシャ</t>
    </rPh>
    <rPh sb="62" eb="64">
      <t>テチョウ</t>
    </rPh>
    <rPh sb="66" eb="68">
      <t>ニホン</t>
    </rPh>
    <rPh sb="69" eb="71">
      <t>キョジュウ</t>
    </rPh>
    <rPh sb="76" eb="77">
      <t>カタ</t>
    </rPh>
    <rPh sb="101" eb="103">
      <t>ワヤク</t>
    </rPh>
    <phoneticPr fontId="2"/>
  </si>
  <si>
    <t>1.年齢以下、収入以外の情報は、申込みを行う年の１月１日時点のものを入力してください。</t>
    <rPh sb="2" eb="4">
      <t>ネンレイ</t>
    </rPh>
    <phoneticPr fontId="2"/>
  </si>
  <si>
    <t>3.申込者本人が、所得税法に定める（もしくは、所得税法の定めに該当すると考えられる）障害者であるかを選択します。</t>
    <rPh sb="23" eb="25">
      <t>ショトク</t>
    </rPh>
    <rPh sb="25" eb="27">
      <t>ゼイホウ</t>
    </rPh>
    <rPh sb="28" eb="29">
      <t>サダ</t>
    </rPh>
    <rPh sb="31" eb="33">
      <t>ガイトウ</t>
    </rPh>
    <rPh sb="36" eb="37">
      <t>カンガ</t>
    </rPh>
    <phoneticPr fontId="2"/>
  </si>
  <si>
    <t>4.生計維持者との同居欄は、3で「特別の障がい者である」を選択した場合のみ表示します。</t>
    <rPh sb="2" eb="4">
      <t>セイケイ</t>
    </rPh>
    <rPh sb="4" eb="6">
      <t>イジ</t>
    </rPh>
    <rPh sb="6" eb="7">
      <t>シャ</t>
    </rPh>
    <rPh sb="9" eb="11">
      <t>ドウキョ</t>
    </rPh>
    <rPh sb="11" eb="12">
      <t>ラン</t>
    </rPh>
    <rPh sb="37" eb="39">
      <t>ヒョウジ</t>
    </rPh>
    <phoneticPr fontId="2"/>
  </si>
  <si>
    <t>5.収入（所得）は、申込みの前年中に、申込者本人に収入があったかどうかを入力してください。</t>
    <rPh sb="2" eb="4">
      <t>シュウニュウ</t>
    </rPh>
    <rPh sb="5" eb="7">
      <t>ショトク</t>
    </rPh>
    <phoneticPr fontId="2"/>
  </si>
  <si>
    <t>6.5で「はい」を選んだ場合のみ表示します。5で得た収入が給与収入だった場合、その収入の通貨を選択します。</t>
    <rPh sb="9" eb="10">
      <t>エラ</t>
    </rPh>
    <rPh sb="12" eb="14">
      <t>バアイ</t>
    </rPh>
    <rPh sb="16" eb="18">
      <t>ヒョウジ</t>
    </rPh>
    <rPh sb="24" eb="25">
      <t>エ</t>
    </rPh>
    <rPh sb="26" eb="28">
      <t>シュウニュウ</t>
    </rPh>
    <rPh sb="29" eb="31">
      <t>キュウヨ</t>
    </rPh>
    <rPh sb="31" eb="33">
      <t>シュウニュウ</t>
    </rPh>
    <rPh sb="36" eb="38">
      <t>バアイ</t>
    </rPh>
    <rPh sb="41" eb="43">
      <t>シュウニュウ</t>
    </rPh>
    <rPh sb="44" eb="46">
      <t>ツウカ</t>
    </rPh>
    <rPh sb="47" eb="49">
      <t>センタク</t>
    </rPh>
    <phoneticPr fontId="2"/>
  </si>
  <si>
    <t>7.5で「はい」を選んだ場合のみ表示します。6の通貨に基づく収入金額を入力します。</t>
    <rPh sb="24" eb="26">
      <t>ツウカ</t>
    </rPh>
    <rPh sb="27" eb="28">
      <t>モト</t>
    </rPh>
    <rPh sb="30" eb="32">
      <t>シュウニュウ</t>
    </rPh>
    <rPh sb="32" eb="34">
      <t>キンガク</t>
    </rPh>
    <rPh sb="35" eb="37">
      <t>ニュウリョク</t>
    </rPh>
    <phoneticPr fontId="2"/>
  </si>
  <si>
    <t>8.5で「はい」を選んだ場合のみ表示します。5で得た収入が事業所得等だった場合、その所得の通貨を選択します。</t>
    <rPh sb="29" eb="31">
      <t>ジギョウ</t>
    </rPh>
    <rPh sb="31" eb="33">
      <t>ショトク</t>
    </rPh>
    <rPh sb="33" eb="34">
      <t>トウ</t>
    </rPh>
    <rPh sb="42" eb="44">
      <t>ショトク</t>
    </rPh>
    <phoneticPr fontId="2"/>
  </si>
  <si>
    <t>9.5で「はい」を選んだ場合のみ表示します。8の通貨に基づく所得金額を入力します。</t>
    <rPh sb="24" eb="26">
      <t>ツウカ</t>
    </rPh>
    <rPh sb="27" eb="28">
      <t>モト</t>
    </rPh>
    <rPh sb="30" eb="32">
      <t>ショトク</t>
    </rPh>
    <rPh sb="32" eb="34">
      <t>キンガク</t>
    </rPh>
    <rPh sb="35" eb="37">
      <t>ニュウリョク</t>
    </rPh>
    <phoneticPr fontId="2"/>
  </si>
  <si>
    <t>12.11で「はい」を選択した場合のみ出現します。基本的に「はい」を選択してください。申込者本人の両親がいずれも死去している場合等で、父母でない方が生計維持者である場合のみ、配偶者がいる場合は「いいえ」を選択してください。</t>
    <phoneticPr fontId="2"/>
  </si>
  <si>
    <t>14.・17.生計維持者が所得税法に定める（もしくは、所得税法の定めに該当すると考えられる）障害者であるかを選択します。</t>
    <rPh sb="27" eb="29">
      <t>ショトク</t>
    </rPh>
    <rPh sb="29" eb="31">
      <t>ゼイホウ</t>
    </rPh>
    <rPh sb="32" eb="33">
      <t>サダ</t>
    </rPh>
    <rPh sb="35" eb="37">
      <t>ガイトウ</t>
    </rPh>
    <rPh sb="40" eb="41">
      <t>カンガ</t>
    </rPh>
    <rPh sb="46" eb="49">
      <t>ショウガイシャ</t>
    </rPh>
    <phoneticPr fontId="2"/>
  </si>
  <si>
    <t>15.寡婦（夫）の選択は、11で「いいえ」を選択した場合のみ出現します。</t>
    <rPh sb="3" eb="5">
      <t>カフ</t>
    </rPh>
    <rPh sb="6" eb="7">
      <t>フ</t>
    </rPh>
    <rPh sb="9" eb="11">
      <t>センタク</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</si>
  <si>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申込みの前年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モウシコ</t>
    </rPh>
    <rPh sb="110" eb="112">
      <t>ゼンネン</t>
    </rPh>
    <rPh sb="113" eb="114">
      <t>ガツ</t>
    </rPh>
    <rPh sb="115" eb="116">
      <t>ニチ</t>
    </rPh>
    <rPh sb="119" eb="120">
      <t>ガツ</t>
    </rPh>
    <rPh sb="122" eb="123">
      <t>ニチ</t>
    </rPh>
    <rPh sb="124" eb="125">
      <t>エ</t>
    </rPh>
    <rPh sb="126" eb="128">
      <t>シュウニュウ</t>
    </rPh>
    <rPh sb="129" eb="131">
      <t>ショトク</t>
    </rPh>
    <rPh sb="133" eb="135">
      <t>ガッサン</t>
    </rPh>
    <rPh sb="135" eb="136">
      <t>ガク</t>
    </rPh>
    <rPh sb="148" eb="150">
      <t>ゲツブン</t>
    </rPh>
    <rPh sb="151" eb="153">
      <t>テイシュツ</t>
    </rPh>
    <rPh sb="154" eb="156">
      <t>コンナン</t>
    </rPh>
    <rPh sb="157" eb="159">
      <t>バアイ</t>
    </rPh>
    <rPh sb="163" eb="164">
      <t>ガツ</t>
    </rPh>
    <rPh sb="167" eb="169">
      <t>ガツブン</t>
    </rPh>
    <rPh sb="170" eb="172">
      <t>シュウニュウ</t>
    </rPh>
    <rPh sb="173" eb="175">
      <t>ショトク</t>
    </rPh>
    <rPh sb="177" eb="179">
      <t>ガッサン</t>
    </rPh>
    <rPh sb="179" eb="180">
      <t>ガク</t>
    </rPh>
    <rPh sb="182" eb="183">
      <t>バイ</t>
    </rPh>
    <rPh sb="184" eb="186">
      <t>ニュウリョク</t>
    </rPh>
    <rPh sb="190" eb="191">
      <t>ガツ</t>
    </rPh>
    <rPh sb="194" eb="196">
      <t>ガツブン</t>
    </rPh>
    <rPh sb="210" eb="211">
      <t>カ</t>
    </rPh>
    <rPh sb="223" eb="225">
      <t>キュウヨ</t>
    </rPh>
    <rPh sb="228" eb="230">
      <t>ショトク</t>
    </rPh>
    <rPh sb="231" eb="233">
      <t>ジギョウ</t>
    </rPh>
    <rPh sb="233" eb="235">
      <t>ショトク</t>
    </rPh>
    <rPh sb="236" eb="239">
      <t>フドウサン</t>
    </rPh>
    <rPh sb="239" eb="241">
      <t>ショトク</t>
    </rPh>
    <rPh sb="242" eb="244">
      <t>ジョウト</t>
    </rPh>
    <rPh sb="244" eb="246">
      <t>ショトク</t>
    </rPh>
    <rPh sb="247" eb="249">
      <t>ハイトウ</t>
    </rPh>
    <rPh sb="249" eb="251">
      <t>ショトク</t>
    </rPh>
    <rPh sb="251" eb="252">
      <t>トウ</t>
    </rPh>
    <rPh sb="254" eb="256">
      <t>キュウヨ</t>
    </rPh>
    <rPh sb="256" eb="258">
      <t>シュウニュウ</t>
    </rPh>
    <rPh sb="258" eb="260">
      <t>キンガク</t>
    </rPh>
    <rPh sb="261" eb="262">
      <t>フク</t>
    </rPh>
    <rPh sb="276" eb="278">
      <t>コウテキ</t>
    </rPh>
    <rPh sb="278" eb="280">
      <t>ネンキン</t>
    </rPh>
    <rPh sb="280" eb="281">
      <t>トウ</t>
    </rPh>
    <rPh sb="283" eb="285">
      <t>ロウレイ</t>
    </rPh>
    <rPh sb="285" eb="287">
      <t>ネンキン</t>
    </rPh>
    <rPh sb="288" eb="289">
      <t>サ</t>
    </rPh>
    <rPh sb="293" eb="295">
      <t>イゾク</t>
    </rPh>
    <rPh sb="295" eb="297">
      <t>ネンキン</t>
    </rPh>
    <rPh sb="298" eb="300">
      <t>ショウガイ</t>
    </rPh>
    <rPh sb="300" eb="302">
      <t>ネンキン</t>
    </rPh>
    <rPh sb="306" eb="308">
      <t>セイド</t>
    </rPh>
    <rPh sb="309" eb="310">
      <t>フク</t>
    </rPh>
    <rPh sb="318" eb="320">
      <t>キュウヨ</t>
    </rPh>
    <rPh sb="321" eb="323">
      <t>ネンキン</t>
    </rPh>
    <rPh sb="323" eb="325">
      <t>イガイ</t>
    </rPh>
    <rPh sb="326" eb="328">
      <t>ショトク</t>
    </rPh>
    <rPh sb="332" eb="334">
      <t>ジギョウ</t>
    </rPh>
    <rPh sb="334" eb="336">
      <t>ショトク</t>
    </rPh>
    <rPh sb="337" eb="340">
      <t>フドウサン</t>
    </rPh>
    <rPh sb="340" eb="342">
      <t>ショトク</t>
    </rPh>
    <rPh sb="343" eb="345">
      <t>ジョウト</t>
    </rPh>
    <rPh sb="345" eb="347">
      <t>ショトク</t>
    </rPh>
    <rPh sb="348" eb="350">
      <t>ハイトウ</t>
    </rPh>
    <rPh sb="350" eb="352">
      <t>ショトク</t>
    </rPh>
    <rPh sb="352" eb="353">
      <t>トウ</t>
    </rPh>
    <rPh sb="354" eb="356">
      <t>ゴウケイ</t>
    </rPh>
    <rPh sb="356" eb="357">
      <t>ガク</t>
    </rPh>
    <rPh sb="358" eb="360">
      <t>ニュウリョク</t>
    </rPh>
    <phoneticPr fontId="2"/>
  </si>
  <si>
    <r>
      <t>署名欄・署名日は直筆である必要があります。印鑑がない場合、</t>
    </r>
    <r>
      <rPr>
        <sz val="10"/>
        <rFont val="ＭＳ Ｐゴシック"/>
        <family val="3"/>
        <charset val="128"/>
        <scheme val="minor"/>
      </rPr>
      <t>押印は不要です。</t>
    </r>
    <rPh sb="0" eb="2">
      <t>ショメイ</t>
    </rPh>
    <rPh sb="2" eb="3">
      <t>ラン</t>
    </rPh>
    <rPh sb="4" eb="6">
      <t>ショメイ</t>
    </rPh>
    <rPh sb="6" eb="7">
      <t>ビ</t>
    </rPh>
    <rPh sb="8" eb="10">
      <t>ジキヒツ</t>
    </rPh>
    <rPh sb="13" eb="15">
      <t>ヒツヨウ</t>
    </rPh>
    <rPh sb="21" eb="23">
      <t>インカン</t>
    </rPh>
    <rPh sb="26" eb="28">
      <t>バアイ</t>
    </rPh>
    <rPh sb="29" eb="31">
      <t>オウイン</t>
    </rPh>
    <rPh sb="32" eb="34">
      <t>フヨウ</t>
    </rPh>
    <phoneticPr fontId="2"/>
  </si>
  <si>
    <t>(3)本人やいずれかの生計維持者がマイナンバーを提出できる場合は、その人のマイナンバーは提出する必要があります。</t>
    <rPh sb="35" eb="36">
      <t>ヒト</t>
    </rPh>
    <phoneticPr fontId="2"/>
  </si>
  <si>
    <t>機構　太郎</t>
    <phoneticPr fontId="2"/>
  </si>
  <si>
    <t>機構　父</t>
    <phoneticPr fontId="2"/>
  </si>
  <si>
    <t>機構　母</t>
    <phoneticPr fontId="2"/>
  </si>
  <si>
    <t>－</t>
    <phoneticPr fontId="2"/>
  </si>
  <si>
    <t>受付番号</t>
    <rPh sb="0" eb="2">
      <t>ウケツケ</t>
    </rPh>
    <rPh sb="2" eb="4">
      <t>バンゴウ</t>
    </rPh>
    <phoneticPr fontId="2"/>
  </si>
  <si>
    <t>必要添付書類</t>
    <rPh sb="0" eb="2">
      <t>ヒツヨウ</t>
    </rPh>
    <rPh sb="2" eb="4">
      <t>テンプ</t>
    </rPh>
    <rPh sb="4" eb="6">
      <t>ショルイ</t>
    </rPh>
    <phoneticPr fontId="2"/>
  </si>
  <si>
    <t>入力結果に応じて、必要な添付書類</t>
    <rPh sb="0" eb="2">
      <t>ニュウリョク</t>
    </rPh>
    <rPh sb="2" eb="4">
      <t>ケッカ</t>
    </rPh>
    <rPh sb="5" eb="6">
      <t>オウ</t>
    </rPh>
    <rPh sb="9" eb="11">
      <t>ヒツヨウ</t>
    </rPh>
    <rPh sb="12" eb="14">
      <t>テンプ</t>
    </rPh>
    <rPh sb="14" eb="16">
      <t>ショルイ</t>
    </rPh>
    <phoneticPr fontId="2"/>
  </si>
  <si>
    <t>に〇がつきます。機構HPで具体的な</t>
    <rPh sb="8" eb="10">
      <t>キコウ</t>
    </rPh>
    <rPh sb="13" eb="15">
      <t>グタイ</t>
    </rPh>
    <rPh sb="15" eb="16">
      <t>テキ</t>
    </rPh>
    <phoneticPr fontId="2"/>
  </si>
  <si>
    <t>必要書類を確認してください。</t>
    <rPh sb="0" eb="2">
      <t>ヒツヨウ</t>
    </rPh>
    <rPh sb="2" eb="4">
      <t>ショルイ</t>
    </rPh>
    <rPh sb="5" eb="7">
      <t>カクニン</t>
    </rPh>
    <phoneticPr fontId="2"/>
  </si>
  <si>
    <t>所得金額に関するもの</t>
    <rPh sb="0" eb="2">
      <t>ショトク</t>
    </rPh>
    <rPh sb="2" eb="4">
      <t>キンガク</t>
    </rPh>
    <rPh sb="5" eb="6">
      <t>カン</t>
    </rPh>
    <phoneticPr fontId="2"/>
  </si>
  <si>
    <t>○</t>
    <phoneticPr fontId="2"/>
  </si>
  <si>
    <t>５　扶養親族及び障がい者に関する適切な証明書の添付が認められない場合、申告にかかわらず、該当者がいないものとして取り扱います。</t>
    <rPh sb="2" eb="4">
      <t>フヨウ</t>
    </rPh>
    <rPh sb="4" eb="6">
      <t>シンゾク</t>
    </rPh>
    <rPh sb="6" eb="7">
      <t>オヨ</t>
    </rPh>
    <rPh sb="8" eb="9">
      <t>ショウ</t>
    </rPh>
    <rPh sb="11" eb="12">
      <t>シャ</t>
    </rPh>
    <rPh sb="13" eb="14">
      <t>カン</t>
    </rPh>
    <rPh sb="16" eb="18">
      <t>テキセツ</t>
    </rPh>
    <rPh sb="19" eb="22">
      <t>ショウメイショ</t>
    </rPh>
    <rPh sb="23" eb="25">
      <t>テンプ</t>
    </rPh>
    <rPh sb="26" eb="27">
      <t>ミト</t>
    </rPh>
    <rPh sb="32" eb="34">
      <t>バアイ</t>
    </rPh>
    <rPh sb="35" eb="37">
      <t>シンコク</t>
    </rPh>
    <rPh sb="44" eb="47">
      <t>ガイトウシャ</t>
    </rPh>
    <rPh sb="56" eb="57">
      <t>ト</t>
    </rPh>
    <rPh sb="58" eb="59">
      <t>アツカ</t>
    </rPh>
    <phoneticPr fontId="2"/>
  </si>
  <si>
    <t>寡婦控除（本人の場合は勤労学生控除）</t>
    <rPh sb="0" eb="2">
      <t>カフ</t>
    </rPh>
    <rPh sb="2" eb="4">
      <t>コウジョ</t>
    </rPh>
    <rPh sb="5" eb="7">
      <t>ホンニン</t>
    </rPh>
    <rPh sb="8" eb="10">
      <t>バアイ</t>
    </rPh>
    <rPh sb="11" eb="13">
      <t>キンロウ</t>
    </rPh>
    <rPh sb="13" eb="15">
      <t>ガクセイ</t>
    </rPh>
    <rPh sb="15" eb="17">
      <t>コウジョ</t>
    </rPh>
    <phoneticPr fontId="2"/>
  </si>
  <si>
    <t>海外居住者のための収入等申告書</t>
    <rPh sb="0" eb="2">
      <t>カイガイ</t>
    </rPh>
    <rPh sb="2" eb="5">
      <t>キョジュウシャ</t>
    </rPh>
    <rPh sb="9" eb="11">
      <t>シュウニュウ</t>
    </rPh>
    <rPh sb="11" eb="12">
      <t>トウ</t>
    </rPh>
    <rPh sb="12" eb="14">
      <t>シンコク</t>
    </rPh>
    <rPh sb="14" eb="15">
      <t>ショ</t>
    </rPh>
    <phoneticPr fontId="2"/>
  </si>
  <si>
    <t>障がい者に関するもの</t>
    <phoneticPr fontId="2"/>
  </si>
  <si>
    <t>ひとり親世帯に関するもの</t>
    <phoneticPr fontId="2"/>
  </si>
  <si>
    <t>世帯構成に関するもの</t>
    <phoneticPr fontId="2"/>
  </si>
  <si>
    <t>配偶者の所得に関するもの</t>
    <phoneticPr fontId="2"/>
  </si>
  <si>
    <t>Ver.1.0</t>
    <phoneticPr fontId="2"/>
  </si>
  <si>
    <t>（ yyyy / m / d ）</t>
    <phoneticPr fontId="2"/>
  </si>
  <si>
    <t>提出日</t>
    <rPh sb="0" eb="2">
      <t>テイシュツ</t>
    </rPh>
    <rPh sb="2" eb="3">
      <t>ビ</t>
    </rPh>
    <phoneticPr fontId="2"/>
  </si>
  <si>
    <t>　以下の申込者の奨学金の申込に際して、収入・所得等を提出すべき者が１月１日時点で日本国外に居住しているため、その収入・所得等の情報を申告します。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テイシュツ</t>
    </rPh>
    <rPh sb="31" eb="32">
      <t>シャ</t>
    </rPh>
    <rPh sb="34" eb="35">
      <t>ガツ</t>
    </rPh>
    <rPh sb="36" eb="37">
      <t>ニチ</t>
    </rPh>
    <rPh sb="37" eb="39">
      <t>ジテン</t>
    </rPh>
    <rPh sb="40" eb="42">
      <t>ニホン</t>
    </rPh>
    <rPh sb="42" eb="44">
      <t>コクガイ</t>
    </rPh>
    <rPh sb="45" eb="47">
      <t>キョジュウ</t>
    </rPh>
    <rPh sb="56" eb="58">
      <t>シュウニュウ</t>
    </rPh>
    <rPh sb="59" eb="61">
      <t>ショトク</t>
    </rPh>
    <rPh sb="61" eb="62">
      <t>トウ</t>
    </rPh>
    <rPh sb="63" eb="65">
      <t>ジョウホウ</t>
    </rPh>
    <rPh sb="66" eb="68">
      <t>シンコク</t>
    </rPh>
    <phoneticPr fontId="2"/>
  </si>
  <si>
    <t>　以下の申込者の奨学金の申込に際して、収入・所得等の情報を提出すべき者が１月１日時点で日本国外に居住しているため、その収入・所得等の情報を申告します。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ジョウホウ</t>
    </rPh>
    <rPh sb="29" eb="31">
      <t>テイシュツ</t>
    </rPh>
    <rPh sb="34" eb="35">
      <t>シャ</t>
    </rPh>
    <rPh sb="37" eb="38">
      <t>ガツ</t>
    </rPh>
    <rPh sb="39" eb="40">
      <t>ニチ</t>
    </rPh>
    <rPh sb="40" eb="42">
      <t>ジテン</t>
    </rPh>
    <rPh sb="43" eb="45">
      <t>ニホン</t>
    </rPh>
    <rPh sb="45" eb="47">
      <t>コクガイ</t>
    </rPh>
    <rPh sb="48" eb="50">
      <t>キョジュウ</t>
    </rPh>
    <rPh sb="59" eb="61">
      <t>シュウニュウ</t>
    </rPh>
    <rPh sb="62" eb="64">
      <t>ショトク</t>
    </rPh>
    <rPh sb="64" eb="65">
      <t>トウ</t>
    </rPh>
    <rPh sb="66" eb="68">
      <t>ジョウホウ</t>
    </rPh>
    <rPh sb="69" eb="71">
      <t>シンコク</t>
    </rPh>
    <phoneticPr fontId="2"/>
  </si>
  <si>
    <t>Ver.1.0</t>
    <phoneticPr fontId="2"/>
  </si>
  <si>
    <t>本人生年月日</t>
    <rPh sb="0" eb="2">
      <t>ホンニン</t>
    </rPh>
    <rPh sb="2" eb="4">
      <t>セイネン</t>
    </rPh>
    <rPh sb="4" eb="6">
      <t>ガッピ</t>
    </rPh>
    <phoneticPr fontId="2"/>
  </si>
  <si>
    <t>海外居住者のための収入等申告書の記入例</t>
    <rPh sb="0" eb="2">
      <t>カイガイ</t>
    </rPh>
    <rPh sb="2" eb="5">
      <t>キョジュウシャ</t>
    </rPh>
    <rPh sb="9" eb="11">
      <t>シュウニュウ</t>
    </rPh>
    <rPh sb="11" eb="12">
      <t>トウ</t>
    </rPh>
    <rPh sb="12" eb="14">
      <t>シンコク</t>
    </rPh>
    <rPh sb="14" eb="15">
      <t>ショ</t>
    </rPh>
    <rPh sb="16" eb="18">
      <t>キニュウ</t>
    </rPh>
    <rPh sb="18" eb="19">
      <t>レイ</t>
    </rPh>
    <phoneticPr fontId="2"/>
  </si>
  <si>
    <t>(1)奨学金申込者（以下、「本人」という）の生計維持者が、１月１日時点で海外に居住していることを理由として日本国内で住民税を課されていない場合には、この申告書を提出してください。</t>
    <rPh sb="3" eb="6">
      <t>ショウガクキン</t>
    </rPh>
    <rPh sb="6" eb="8">
      <t>モウシコミ</t>
    </rPh>
    <rPh sb="8" eb="9">
      <t>シャ</t>
    </rPh>
    <rPh sb="10" eb="12">
      <t>イカ</t>
    </rPh>
    <rPh sb="14" eb="16">
      <t>ホンニン</t>
    </rPh>
    <rPh sb="22" eb="24">
      <t>セイケイ</t>
    </rPh>
    <rPh sb="24" eb="26">
      <t>イジ</t>
    </rPh>
    <rPh sb="26" eb="27">
      <t>シャ</t>
    </rPh>
    <rPh sb="30" eb="31">
      <t>ガツ</t>
    </rPh>
    <rPh sb="32" eb="33">
      <t>ニチ</t>
    </rPh>
    <rPh sb="33" eb="35">
      <t>ジテン</t>
    </rPh>
    <rPh sb="36" eb="38">
      <t>カイガイ</t>
    </rPh>
    <rPh sb="39" eb="41">
      <t>キョジュウ</t>
    </rPh>
    <rPh sb="48" eb="50">
      <t>リユウ</t>
    </rPh>
    <rPh sb="53" eb="55">
      <t>ニホン</t>
    </rPh>
    <rPh sb="55" eb="57">
      <t>コクナイ</t>
    </rPh>
    <rPh sb="58" eb="61">
      <t>ジュウミンゼイ</t>
    </rPh>
    <rPh sb="62" eb="63">
      <t>カ</t>
    </rPh>
    <rPh sb="69" eb="71">
      <t>バアイ</t>
    </rPh>
    <rPh sb="76" eb="78">
      <t>シンコク</t>
    </rPh>
    <rPh sb="78" eb="79">
      <t>ショ</t>
    </rPh>
    <rPh sb="80" eb="82">
      <t>テイシュツ</t>
    </rPh>
    <phoneticPr fontId="2"/>
  </si>
  <si>
    <t>例：本人及び生計維持者２がマイナンバーを提出でき、生計維持者１のみが１月１日時点で海外に居住しておりマイナンバーを提出できない場合、本人と生計維持者２はマイナンバーを提出し、生計維持者１については本申告書を提出します。</t>
    <rPh sb="35" eb="36">
      <t>ガツ</t>
    </rPh>
    <rPh sb="37" eb="38">
      <t>ニチ</t>
    </rPh>
    <rPh sb="38" eb="40">
      <t>ジテン</t>
    </rPh>
    <phoneticPr fontId="2"/>
  </si>
  <si>
    <t>２　収入（所得）は前年１月１日～１２月３１日のものを入力してください。年齢、扶養等の情報は本年１月１日時点のものを入力してください。</t>
    <rPh sb="2" eb="4">
      <t>シュウニュウ</t>
    </rPh>
    <rPh sb="5" eb="7">
      <t>ショトク</t>
    </rPh>
    <rPh sb="9" eb="11">
      <t>ゼンネン</t>
    </rPh>
    <rPh sb="12" eb="13">
      <t>ガツ</t>
    </rPh>
    <rPh sb="14" eb="15">
      <t>ニチ</t>
    </rPh>
    <rPh sb="18" eb="19">
      <t>ガツ</t>
    </rPh>
    <rPh sb="21" eb="22">
      <t>ニチ</t>
    </rPh>
    <rPh sb="26" eb="28">
      <t>ニュウリョク</t>
    </rPh>
    <rPh sb="35" eb="37">
      <t>ネンレイ</t>
    </rPh>
    <rPh sb="38" eb="40">
      <t>フヨウ</t>
    </rPh>
    <rPh sb="40" eb="41">
      <t>トウ</t>
    </rPh>
    <rPh sb="42" eb="44">
      <t>ジョウホウ</t>
    </rPh>
    <rPh sb="45" eb="47">
      <t>ホンネン</t>
    </rPh>
    <rPh sb="48" eb="49">
      <t>ガツ</t>
    </rPh>
    <rPh sb="50" eb="51">
      <t>ニチ</t>
    </rPh>
    <rPh sb="51" eb="53">
      <t>ジテン</t>
    </rPh>
    <rPh sb="57" eb="59">
      <t>ニュウリョク</t>
    </rPh>
    <phoneticPr fontId="2"/>
  </si>
  <si>
    <t>３　選択肢に存在する通貨のレートは、日本銀行が報告する本年１月分の報告省令レートに基づき当機構が換算します。</t>
    <rPh sb="2" eb="5">
      <t>センタクシ</t>
    </rPh>
    <rPh sb="6" eb="8">
      <t>ソンザイ</t>
    </rPh>
    <rPh sb="10" eb="12">
      <t>ツウカ</t>
    </rPh>
    <rPh sb="18" eb="20">
      <t>ニッポン</t>
    </rPh>
    <rPh sb="20" eb="22">
      <t>ギンコウ</t>
    </rPh>
    <rPh sb="23" eb="25">
      <t>ホウコク</t>
    </rPh>
    <rPh sb="27" eb="29">
      <t>ホンネン</t>
    </rPh>
    <rPh sb="30" eb="32">
      <t>ガツブン</t>
    </rPh>
    <rPh sb="33" eb="35">
      <t>ホウコク</t>
    </rPh>
    <rPh sb="35" eb="37">
      <t>ショウレイ</t>
    </rPh>
    <rPh sb="41" eb="42">
      <t>モト</t>
    </rPh>
    <rPh sb="44" eb="45">
      <t>トウ</t>
    </rPh>
    <rPh sb="45" eb="47">
      <t>キコウ</t>
    </rPh>
    <rPh sb="48" eb="50">
      <t>カンサン</t>
    </rPh>
    <phoneticPr fontId="2"/>
  </si>
  <si>
    <t>　選択肢に存在しない通貨については、入力時に米ドルに換算（１月１日時点のレート）して、米ドルを選択して入力してください。</t>
    <rPh sb="18" eb="21">
      <t>ニュウリョクジ</t>
    </rPh>
    <rPh sb="43" eb="44">
      <t>ベイ</t>
    </rPh>
    <rPh sb="47" eb="49">
      <t>センタク</t>
    </rPh>
    <rPh sb="51" eb="53">
      <t>ニュウリョク</t>
    </rPh>
    <phoneticPr fontId="2"/>
  </si>
  <si>
    <t>(6)本申告書等に基づき、当機構において生計維持者の支給額算定基準額を算出し、奨学金の選考等を実施します。</t>
    <phoneticPr fontId="2"/>
  </si>
  <si>
    <t>(7)申込者が給付奨学金の奨学生として採用された場合、生計維持者が海外に居住している限り、採用されている期間中は毎年７月頃にこの申告書を提出する必要があります。</t>
    <rPh sb="3" eb="5">
      <t>モウシコミ</t>
    </rPh>
    <rPh sb="5" eb="6">
      <t>シャ</t>
    </rPh>
    <rPh sb="7" eb="9">
      <t>キュウフ</t>
    </rPh>
    <rPh sb="9" eb="12">
      <t>ショウガクキン</t>
    </rPh>
    <rPh sb="13" eb="16">
      <t>ショウガクセイ</t>
    </rPh>
    <rPh sb="19" eb="21">
      <t>サイヨウ</t>
    </rPh>
    <rPh sb="24" eb="26">
      <t>バアイ</t>
    </rPh>
    <rPh sb="27" eb="29">
      <t>セイケイ</t>
    </rPh>
    <rPh sb="29" eb="31">
      <t>イジ</t>
    </rPh>
    <rPh sb="31" eb="32">
      <t>シャ</t>
    </rPh>
    <rPh sb="33" eb="35">
      <t>カイガイ</t>
    </rPh>
    <rPh sb="36" eb="38">
      <t>キョジュウ</t>
    </rPh>
    <rPh sb="42" eb="43">
      <t>カギ</t>
    </rPh>
    <rPh sb="45" eb="47">
      <t>サイヨウ</t>
    </rPh>
    <rPh sb="52" eb="54">
      <t>キカン</t>
    </rPh>
    <rPh sb="54" eb="55">
      <t>チュウ</t>
    </rPh>
    <rPh sb="56" eb="58">
      <t>マイトシ</t>
    </rPh>
    <rPh sb="59" eb="60">
      <t>ガツ</t>
    </rPh>
    <rPh sb="60" eb="61">
      <t>ゴロ</t>
    </rPh>
    <rPh sb="64" eb="66">
      <t>シンコク</t>
    </rPh>
    <rPh sb="66" eb="67">
      <t>ショ</t>
    </rPh>
    <rPh sb="68" eb="70">
      <t>テイシュツ</t>
    </rPh>
    <rPh sb="72" eb="74">
      <t>ヒツヨウ</t>
    </rPh>
    <phoneticPr fontId="2"/>
  </si>
  <si>
    <t>30.～35.・39.～44.ここでは、それぞれの生計維持者が扶養している親族の人数を入力します。「扶養している」とは、独立して生計を営めない者の生活を援助することをいい、親族とは配偶者を除く６親等内の血族及び３親等内の姻族を指します。</t>
    <rPh sb="25" eb="27">
      <t>セイケイ</t>
    </rPh>
    <rPh sb="27" eb="29">
      <t>イジ</t>
    </rPh>
    <rPh sb="29" eb="30">
      <t>シャ</t>
    </rPh>
    <rPh sb="31" eb="33">
      <t>フヨウ</t>
    </rPh>
    <rPh sb="37" eb="39">
      <t>シンゾク</t>
    </rPh>
    <rPh sb="40" eb="42">
      <t>ニンズウ</t>
    </rPh>
    <rPh sb="43" eb="45">
      <t>ニュウリョク</t>
    </rPh>
    <rPh sb="50" eb="52">
      <t>フヨウ</t>
    </rPh>
    <rPh sb="60" eb="62">
      <t>ドクリツ</t>
    </rPh>
    <rPh sb="64" eb="66">
      <t>セイケイ</t>
    </rPh>
    <rPh sb="67" eb="68">
      <t>イトナ</t>
    </rPh>
    <rPh sb="71" eb="72">
      <t>シャ</t>
    </rPh>
    <rPh sb="73" eb="75">
      <t>セイカツ</t>
    </rPh>
    <rPh sb="76" eb="78">
      <t>エンジョ</t>
    </rPh>
    <rPh sb="86" eb="88">
      <t>シンゾク</t>
    </rPh>
    <rPh sb="90" eb="93">
      <t>ハイグウシャ</t>
    </rPh>
    <rPh sb="94" eb="95">
      <t>ノゾ</t>
    </rPh>
    <rPh sb="97" eb="99">
      <t>シントウ</t>
    </rPh>
    <rPh sb="99" eb="100">
      <t>ナイ</t>
    </rPh>
    <rPh sb="101" eb="103">
      <t>ケツゾク</t>
    </rPh>
    <rPh sb="103" eb="104">
      <t>オヨ</t>
    </rPh>
    <rPh sb="106" eb="108">
      <t>シントウ</t>
    </rPh>
    <rPh sb="108" eb="109">
      <t>ナイ</t>
    </rPh>
    <rPh sb="110" eb="112">
      <t>インゾク</t>
    </rPh>
    <rPh sb="113" eb="114">
      <t>サ</t>
    </rPh>
    <phoneticPr fontId="2"/>
  </si>
  <si>
    <t>※証明書が不足している場合は、改めてご提出いただきます。また、当申告書の内容について、申込者の方にご連絡を差し上げる場合があります。</t>
    <rPh sb="1" eb="4">
      <t>ショウメイショ</t>
    </rPh>
    <rPh sb="5" eb="7">
      <t>フソク</t>
    </rPh>
    <rPh sb="11" eb="13">
      <t>バアイ</t>
    </rPh>
    <rPh sb="15" eb="16">
      <t>アラタ</t>
    </rPh>
    <rPh sb="19" eb="21">
      <t>テイシュツ</t>
    </rPh>
    <rPh sb="31" eb="32">
      <t>トウ</t>
    </rPh>
    <rPh sb="32" eb="34">
      <t>シンコク</t>
    </rPh>
    <rPh sb="34" eb="35">
      <t>ショ</t>
    </rPh>
    <rPh sb="36" eb="38">
      <t>ナイヨウ</t>
    </rPh>
    <rPh sb="43" eb="45">
      <t>モウシコミ</t>
    </rPh>
    <rPh sb="45" eb="46">
      <t>シャ</t>
    </rPh>
    <rPh sb="47" eb="48">
      <t>カタ</t>
    </rPh>
    <rPh sb="50" eb="52">
      <t>レンラク</t>
    </rPh>
    <rPh sb="53" eb="54">
      <t>サ</t>
    </rPh>
    <rPh sb="55" eb="56">
      <t>ア</t>
    </rPh>
    <rPh sb="58" eb="60">
      <t>バアイ</t>
    </rPh>
    <phoneticPr fontId="2"/>
  </si>
  <si>
    <t>　　なお、期限までにご提出いただけない場合、採用されない（すでに採用されている場合は、支援が遅れるまたは停止される）ことがあります。</t>
    <rPh sb="32" eb="34">
      <t>サイヨウ</t>
    </rPh>
    <rPh sb="39" eb="41">
      <t>バアイ</t>
    </rPh>
    <rPh sb="43" eb="45">
      <t>シエン</t>
    </rPh>
    <rPh sb="46" eb="47">
      <t>オク</t>
    </rPh>
    <rPh sb="52" eb="54">
      <t>テイシ</t>
    </rPh>
    <phoneticPr fontId="2"/>
  </si>
  <si>
    <t>１　国外に居住している全ての生計維持者の情報を入力したうえで印刷し、収入等の証明書類（和訳付）を添付してください。扶養親族がいる</t>
    <rPh sb="2" eb="4">
      <t>コクガイ</t>
    </rPh>
    <rPh sb="5" eb="7">
      <t>キョジュウ</t>
    </rPh>
    <rPh sb="11" eb="12">
      <t>スベ</t>
    </rPh>
    <rPh sb="14" eb="16">
      <t>セイケイ</t>
    </rPh>
    <rPh sb="16" eb="18">
      <t>イジ</t>
    </rPh>
    <rPh sb="18" eb="19">
      <t>シャ</t>
    </rPh>
    <rPh sb="20" eb="22">
      <t>ジョウホウ</t>
    </rPh>
    <rPh sb="23" eb="25">
      <t>ニュウリョク</t>
    </rPh>
    <rPh sb="30" eb="32">
      <t>インサツ</t>
    </rPh>
    <rPh sb="34" eb="36">
      <t>シュウニュウ</t>
    </rPh>
    <rPh sb="36" eb="37">
      <t>トウ</t>
    </rPh>
    <rPh sb="38" eb="40">
      <t>ショウメイ</t>
    </rPh>
    <rPh sb="40" eb="42">
      <t>ショルイ</t>
    </rPh>
    <rPh sb="43" eb="45">
      <t>ワヤク</t>
    </rPh>
    <rPh sb="45" eb="46">
      <t>ツ</t>
    </rPh>
    <rPh sb="48" eb="50">
      <t>テンプ</t>
    </rPh>
    <phoneticPr fontId="2"/>
  </si>
  <si>
    <t>１月１日時点の年齢</t>
    <rPh sb="1" eb="2">
      <t>ガツ</t>
    </rPh>
    <rPh sb="3" eb="4">
      <t>ニチ</t>
    </rPh>
    <rPh sb="4" eb="6">
      <t>ジテン</t>
    </rPh>
    <rPh sb="7" eb="9">
      <t>ネンレイ</t>
    </rPh>
    <phoneticPr fontId="2"/>
  </si>
  <si>
    <t>A</t>
    <phoneticPr fontId="2"/>
  </si>
  <si>
    <t>B</t>
    <phoneticPr fontId="2"/>
  </si>
  <si>
    <t>　C-1</t>
    <phoneticPr fontId="2"/>
  </si>
  <si>
    <t>　C-2</t>
    <phoneticPr fontId="2"/>
  </si>
  <si>
    <t>②申込者本人、生計維持者あるいは生計維持者の配偶者に収入あるいは所得がある場合　それぞれの収入（所得）を証明する書類（原則として申込みの前年１月～12月分とするが、用意できない場合には10月～12月分）及びその和訳
　※年間を通して無収入である場合には、当該期間において無収入であることを示す公的な証明書が必要です。</t>
    <rPh sb="1" eb="3">
      <t>モウシコミ</t>
    </rPh>
    <rPh sb="3" eb="4">
      <t>シャ</t>
    </rPh>
    <rPh sb="4" eb="6">
      <t>ホンニン</t>
    </rPh>
    <rPh sb="7" eb="9">
      <t>セイケイ</t>
    </rPh>
    <rPh sb="9" eb="11">
      <t>イジ</t>
    </rPh>
    <rPh sb="11" eb="12">
      <t>シャ</t>
    </rPh>
    <rPh sb="16" eb="18">
      <t>セイケイ</t>
    </rPh>
    <rPh sb="18" eb="20">
      <t>イジ</t>
    </rPh>
    <rPh sb="20" eb="21">
      <t>シャ</t>
    </rPh>
    <rPh sb="22" eb="25">
      <t>ハイグウシャ</t>
    </rPh>
    <rPh sb="26" eb="28">
      <t>シュウニュウ</t>
    </rPh>
    <rPh sb="32" eb="34">
      <t>ショトク</t>
    </rPh>
    <rPh sb="37" eb="39">
      <t>バアイ</t>
    </rPh>
    <rPh sb="45" eb="47">
      <t>シュウニュウ</t>
    </rPh>
    <rPh sb="48" eb="50">
      <t>ショトク</t>
    </rPh>
    <rPh sb="52" eb="54">
      <t>ショウメイ</t>
    </rPh>
    <rPh sb="56" eb="58">
      <t>ショルイ</t>
    </rPh>
    <rPh sb="59" eb="61">
      <t>ゲンソク</t>
    </rPh>
    <rPh sb="64" eb="65">
      <t>モウ</t>
    </rPh>
    <rPh sb="65" eb="66">
      <t>コ</t>
    </rPh>
    <rPh sb="68" eb="70">
      <t>ゼンネン</t>
    </rPh>
    <rPh sb="71" eb="72">
      <t>ガツ</t>
    </rPh>
    <rPh sb="75" eb="76">
      <t>ガツ</t>
    </rPh>
    <rPh sb="76" eb="77">
      <t>ブン</t>
    </rPh>
    <rPh sb="82" eb="84">
      <t>ヨウイ</t>
    </rPh>
    <rPh sb="88" eb="90">
      <t>バアイ</t>
    </rPh>
    <rPh sb="94" eb="95">
      <t>ガツ</t>
    </rPh>
    <rPh sb="98" eb="99">
      <t>ガツ</t>
    </rPh>
    <rPh sb="99" eb="100">
      <t>ブン</t>
    </rPh>
    <rPh sb="101" eb="102">
      <t>オヨ</t>
    </rPh>
    <rPh sb="105" eb="107">
      <t>ワヤク</t>
    </rPh>
    <rPh sb="110" eb="112">
      <t>ネンカン</t>
    </rPh>
    <rPh sb="113" eb="114">
      <t>トオ</t>
    </rPh>
    <rPh sb="116" eb="119">
      <t>ムシュウニュウ</t>
    </rPh>
    <rPh sb="122" eb="124">
      <t>バアイ</t>
    </rPh>
    <rPh sb="127" eb="129">
      <t>トウガイ</t>
    </rPh>
    <rPh sb="129" eb="131">
      <t>キカン</t>
    </rPh>
    <rPh sb="135" eb="138">
      <t>ムシュウニュウ</t>
    </rPh>
    <rPh sb="144" eb="145">
      <t>シメ</t>
    </rPh>
    <rPh sb="146" eb="148">
      <t>コウテキ</t>
    </rPh>
    <rPh sb="149" eb="152">
      <t>ショウメイショ</t>
    </rPh>
    <rPh sb="153" eb="155">
      <t>ヒツヨウ</t>
    </rPh>
    <phoneticPr fontId="2"/>
  </si>
  <si>
    <t>③生計維持者に扶養親族がいる場合　その親族との関係（親子等）を明らかにする公的な書類（住民票、戸籍謄本、婚姻証明書等に該当する書類等）及びその和訳
④生計維持者がひとり親である場合　その者がひとり親であることを示す公的証明書（戸籍謄本等）及びその和訳</t>
    <rPh sb="1" eb="3">
      <t>セイケイ</t>
    </rPh>
    <rPh sb="3" eb="5">
      <t>イジ</t>
    </rPh>
    <rPh sb="5" eb="6">
      <t>シャ</t>
    </rPh>
    <rPh sb="7" eb="9">
      <t>フヨウ</t>
    </rPh>
    <rPh sb="9" eb="11">
      <t>シンゾク</t>
    </rPh>
    <rPh sb="14" eb="16">
      <t>バアイ</t>
    </rPh>
    <rPh sb="19" eb="21">
      <t>シンゾク</t>
    </rPh>
    <rPh sb="23" eb="25">
      <t>カンケイ</t>
    </rPh>
    <rPh sb="26" eb="28">
      <t>オヤコ</t>
    </rPh>
    <rPh sb="28" eb="29">
      <t>トウ</t>
    </rPh>
    <rPh sb="31" eb="32">
      <t>アキ</t>
    </rPh>
    <rPh sb="37" eb="39">
      <t>コウテキ</t>
    </rPh>
    <rPh sb="40" eb="42">
      <t>ショルイ</t>
    </rPh>
    <rPh sb="43" eb="46">
      <t>ジュウミンヒョウ</t>
    </rPh>
    <rPh sb="47" eb="49">
      <t>コセキ</t>
    </rPh>
    <rPh sb="49" eb="51">
      <t>トウホン</t>
    </rPh>
    <rPh sb="52" eb="54">
      <t>コンイン</t>
    </rPh>
    <rPh sb="54" eb="57">
      <t>ショウメイショ</t>
    </rPh>
    <rPh sb="57" eb="58">
      <t>トウ</t>
    </rPh>
    <rPh sb="59" eb="61">
      <t>ガイトウ</t>
    </rPh>
    <rPh sb="63" eb="65">
      <t>ショルイ</t>
    </rPh>
    <rPh sb="65" eb="66">
      <t>トウ</t>
    </rPh>
    <rPh sb="75" eb="77">
      <t>セイケイ</t>
    </rPh>
    <rPh sb="77" eb="79">
      <t>イジ</t>
    </rPh>
    <rPh sb="79" eb="80">
      <t>シャ</t>
    </rPh>
    <rPh sb="84" eb="85">
      <t>オヤ</t>
    </rPh>
    <rPh sb="88" eb="90">
      <t>バアイ</t>
    </rPh>
    <rPh sb="93" eb="94">
      <t>シャ</t>
    </rPh>
    <rPh sb="98" eb="99">
      <t>オヤ</t>
    </rPh>
    <rPh sb="105" eb="106">
      <t>シメ</t>
    </rPh>
    <rPh sb="107" eb="109">
      <t>コウテキ</t>
    </rPh>
    <rPh sb="109" eb="112">
      <t>ショウメイショ</t>
    </rPh>
    <rPh sb="113" eb="115">
      <t>コセキ</t>
    </rPh>
    <rPh sb="115" eb="117">
      <t>トウホン</t>
    </rPh>
    <rPh sb="117" eb="118">
      <t>トウ</t>
    </rPh>
    <rPh sb="119" eb="120">
      <t>オヨ</t>
    </rPh>
    <rPh sb="123" eb="125">
      <t>ワヤク</t>
    </rPh>
    <phoneticPr fontId="2"/>
  </si>
  <si>
    <t>36.～38.・45.～47.　30以降で入力した扶養親族のうち、所得税法に定める（もしくは、所得税法の定めに該当すると考えられる）障がい者の人数を入力します。</t>
    <rPh sb="18" eb="20">
      <t>イコウ</t>
    </rPh>
    <rPh sb="21" eb="23">
      <t>ニュウリョク</t>
    </rPh>
    <rPh sb="25" eb="27">
      <t>フヨウ</t>
    </rPh>
    <rPh sb="27" eb="29">
      <t>シンゾク</t>
    </rPh>
    <rPh sb="33" eb="35">
      <t>ショトク</t>
    </rPh>
    <rPh sb="35" eb="37">
      <t>ゼイホウ</t>
    </rPh>
    <rPh sb="38" eb="39">
      <t>サダ</t>
    </rPh>
    <rPh sb="47" eb="49">
      <t>ショトク</t>
    </rPh>
    <rPh sb="49" eb="51">
      <t>ゼイホウ</t>
    </rPh>
    <rPh sb="52" eb="53">
      <t>サダ</t>
    </rPh>
    <rPh sb="55" eb="57">
      <t>ガイトウ</t>
    </rPh>
    <rPh sb="60" eb="61">
      <t>カンガ</t>
    </rPh>
    <rPh sb="66" eb="67">
      <t>ショウ</t>
    </rPh>
    <rPh sb="69" eb="70">
      <t>シャ</t>
    </rPh>
    <rPh sb="71" eb="73">
      <t>ニンズウ</t>
    </rPh>
    <rPh sb="74" eb="76">
      <t>ニュウリョク</t>
    </rPh>
    <phoneticPr fontId="2"/>
  </si>
  <si>
    <t>(2)この申告書は、PC・スマートフォン等により必要事項を入力した後に、印刷し、証明書類を添付して、当機構の指定する提出先に提出する必要があります。</t>
    <rPh sb="5" eb="7">
      <t>シンコク</t>
    </rPh>
    <rPh sb="7" eb="8">
      <t>ショ</t>
    </rPh>
    <rPh sb="20" eb="21">
      <t>トウ</t>
    </rPh>
    <rPh sb="24" eb="26">
      <t>ヒツヨウ</t>
    </rPh>
    <rPh sb="26" eb="28">
      <t>ジコウ</t>
    </rPh>
    <rPh sb="29" eb="31">
      <t>ニュウリョク</t>
    </rPh>
    <rPh sb="33" eb="34">
      <t>アト</t>
    </rPh>
    <rPh sb="36" eb="38">
      <t>インサツ</t>
    </rPh>
    <rPh sb="40" eb="42">
      <t>ショウメイ</t>
    </rPh>
    <rPh sb="42" eb="44">
      <t>ショルイ</t>
    </rPh>
    <rPh sb="45" eb="47">
      <t>テンプ</t>
    </rPh>
    <rPh sb="50" eb="51">
      <t>トウ</t>
    </rPh>
    <rPh sb="51" eb="53">
      <t>キコウ</t>
    </rPh>
    <rPh sb="54" eb="56">
      <t>シテイ</t>
    </rPh>
    <rPh sb="58" eb="60">
      <t>テイシュツ</t>
    </rPh>
    <rPh sb="60" eb="61">
      <t>サキ</t>
    </rPh>
    <rPh sb="62" eb="64">
      <t>テイシュツ</t>
    </rPh>
    <rPh sb="66" eb="68">
      <t>ヒツヨウ</t>
    </rPh>
    <phoneticPr fontId="2"/>
  </si>
  <si>
    <t>(4)生計維持者は、同居・別居にかかわらず、離婚・死別していない父母（事実婚を含む。）がいる場合はそれぞれを生計維持者１及び２にします。父母のどちらを生計維持者１、２にしても構いません。父母のどちらかが離婚・死別している場合は、生計維持者２の欄には入力しないでください。なお、生計維持者が２名とも１月１日時点で海外に居住しているために日本国内で住民税を課されていない場合には、この申告書１部で、生計維持者２名分の収入（所得）を申告することができます。</t>
    <rPh sb="138" eb="140">
      <t>セイケイ</t>
    </rPh>
    <rPh sb="140" eb="142">
      <t>イジ</t>
    </rPh>
    <rPh sb="142" eb="143">
      <t>シャ</t>
    </rPh>
    <rPh sb="145" eb="146">
      <t>メイ</t>
    </rPh>
    <rPh sb="149" eb="150">
      <t>ガツ</t>
    </rPh>
    <rPh sb="151" eb="152">
      <t>ニチ</t>
    </rPh>
    <rPh sb="152" eb="154">
      <t>ジテン</t>
    </rPh>
    <rPh sb="155" eb="157">
      <t>カイガイ</t>
    </rPh>
    <rPh sb="158" eb="160">
      <t>キョジュウ</t>
    </rPh>
    <rPh sb="167" eb="169">
      <t>ニホン</t>
    </rPh>
    <rPh sb="169" eb="171">
      <t>コクナイ</t>
    </rPh>
    <rPh sb="172" eb="175">
      <t>ジュウミンゼイ</t>
    </rPh>
    <rPh sb="176" eb="177">
      <t>カ</t>
    </rPh>
    <rPh sb="183" eb="185">
      <t>バアイ</t>
    </rPh>
    <rPh sb="194" eb="195">
      <t>ブ</t>
    </rPh>
    <rPh sb="197" eb="199">
      <t>セイケイ</t>
    </rPh>
    <rPh sb="199" eb="201">
      <t>イジ</t>
    </rPh>
    <rPh sb="201" eb="202">
      <t>シャ</t>
    </rPh>
    <rPh sb="203" eb="205">
      <t>メイブン</t>
    </rPh>
    <rPh sb="206" eb="208">
      <t>シュウニュウ</t>
    </rPh>
    <rPh sb="209" eb="211">
      <t>ショトク</t>
    </rPh>
    <rPh sb="213" eb="215">
      <t>シンコク</t>
    </rPh>
    <phoneticPr fontId="2"/>
  </si>
  <si>
    <t>2.申込者本人がどちらの生計維持者に扶養されているかを選択します。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</si>
</sst>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0;[Red]#,##0"/>
    <numFmt numFmtId="178" formatCode="#,##0.00;[Red]#,##0.00"/>
  </numFmts>
  <fonts count="3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name val="ＭＳ 明朝"/>
      <family val="1"/>
      <charset val="128"/>
    </font>
    <font>
      <sz val="7"/>
      <name val="ＭＳ Ｐゴシック"/>
      <family val="3"/>
      <charset val="128"/>
    </font>
    <font>
      <sz val="11"/>
      <name val="ＭＳ 明朝"/>
      <family val="1"/>
      <charset val="128"/>
    </font>
    <font>
      <sz val="12"/>
      <color indexed="10"/>
      <name val="ＭＳ 明朝"/>
      <family val="1"/>
      <charset val="128"/>
    </font>
    <font>
      <b/>
      <i/>
      <sz val="14"/>
      <name val="ＭＳ 明朝"/>
      <family val="1"/>
      <charset val="128"/>
    </font>
    <font>
      <sz val="9"/>
      <color theme="1"/>
      <name val="ＭＳ Ｐゴシック"/>
      <family val="2"/>
      <scheme val="minor"/>
    </font>
    <font>
      <sz val="11"/>
      <name val="ＭＳ Ｐゴシック"/>
      <family val="2"/>
      <scheme val="minor"/>
    </font>
    <font>
      <sz val="1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1"/>
      <color theme="1"/>
      <name val="HGS行書体"/>
      <family val="4"/>
      <charset val="128"/>
    </font>
    <font>
      <sz val="11"/>
      <color theme="1"/>
      <name val="Kunstler Script"/>
      <family val="4"/>
    </font>
    <font>
      <sz val="16"/>
      <color theme="1"/>
      <name val="Kunstler Script"/>
      <family val="4"/>
    </font>
    <font>
      <sz val="14"/>
      <color theme="1"/>
      <name val="HGS行書体"/>
      <family val="4"/>
      <charset val="128"/>
    </font>
    <font>
      <sz val="10"/>
      <color theme="1"/>
      <name val="ＭＳ Ｐゴシック"/>
      <family val="2"/>
      <scheme val="minor"/>
    </font>
    <font>
      <sz val="10"/>
      <color theme="1"/>
      <name val="ＭＳ Ｐゴシック"/>
      <family val="3"/>
      <charset val="128"/>
      <scheme val="minor"/>
    </font>
    <font>
      <sz val="10"/>
      <name val="ＭＳ Ｐゴシック"/>
      <family val="3"/>
      <charset val="128"/>
      <scheme val="minor"/>
    </font>
    <font>
      <sz val="10"/>
      <name val="ＭＳ Ｐゴシック"/>
      <family val="2"/>
      <scheme val="minor"/>
    </font>
    <font>
      <sz val="8"/>
      <name val="ＭＳ Ｐゴシック"/>
      <family val="3"/>
      <charset val="128"/>
      <scheme val="minor"/>
    </font>
    <font>
      <sz val="5.5"/>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medium">
        <color indexed="64"/>
      </right>
      <top/>
      <bottom style="thin">
        <color indexed="64"/>
      </bottom>
      <diagonal/>
    </border>
    <border>
      <left/>
      <right/>
      <top/>
      <bottom style="double">
        <color indexed="64"/>
      </bottom>
      <diagonal/>
    </border>
    <border>
      <left style="dashDot">
        <color indexed="64"/>
      </left>
      <right/>
      <top style="dashDot">
        <color indexed="64"/>
      </top>
      <bottom style="double">
        <color indexed="64"/>
      </bottom>
      <diagonal/>
    </border>
    <border>
      <left/>
      <right/>
      <top style="dashDot">
        <color indexed="64"/>
      </top>
      <bottom style="double">
        <color indexed="64"/>
      </bottom>
      <diagonal/>
    </border>
    <border>
      <left/>
      <right style="dashDot">
        <color indexed="64"/>
      </right>
      <top style="dashDot">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medium">
        <color indexed="64"/>
      </left>
      <right style="double">
        <color indexed="64"/>
      </right>
      <top/>
      <bottom style="double">
        <color indexed="64"/>
      </bottom>
      <diagonal/>
    </border>
    <border>
      <left style="medium">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ashDot">
        <color indexed="64"/>
      </left>
      <right/>
      <top/>
      <bottom style="double">
        <color indexed="64"/>
      </bottom>
      <diagonal/>
    </border>
    <border>
      <left/>
      <right style="dashDot">
        <color indexed="64"/>
      </right>
      <top/>
      <bottom style="double">
        <color indexed="64"/>
      </bottom>
      <diagonal/>
    </border>
    <border>
      <left style="medium">
        <color indexed="64"/>
      </left>
      <right style="double">
        <color indexed="64"/>
      </right>
      <top/>
      <bottom/>
      <diagonal/>
    </border>
    <border>
      <left style="thin">
        <color indexed="64"/>
      </left>
      <right style="dashDot">
        <color indexed="64"/>
      </right>
      <top style="thin">
        <color indexed="64"/>
      </top>
      <bottom style="double">
        <color indexed="64"/>
      </bottom>
      <diagonal/>
    </border>
    <border>
      <left/>
      <right/>
      <top style="double">
        <color indexed="64"/>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top/>
      <bottom style="hair">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cellStyleXfs>
  <cellXfs count="250">
    <xf numFmtId="0" fontId="0" fillId="0" borderId="0" xfId="0"/>
    <xf numFmtId="0" fontId="3" fillId="0" borderId="0" xfId="0" applyFont="1" applyProtection="1"/>
    <xf numFmtId="0" fontId="3" fillId="0" borderId="0" xfId="0" applyNumberFormat="1" applyFont="1" applyProtection="1"/>
    <xf numFmtId="0" fontId="3" fillId="0" borderId="0" xfId="0" applyFont="1"/>
    <xf numFmtId="0" fontId="3" fillId="0" borderId="0" xfId="0" applyFont="1" applyAlignment="1" applyProtection="1">
      <alignment horizontal="left"/>
    </xf>
    <xf numFmtId="0" fontId="5" fillId="0" borderId="0" xfId="0" applyFont="1" applyProtection="1"/>
    <xf numFmtId="0" fontId="5" fillId="0" borderId="0" xfId="0" applyFont="1"/>
    <xf numFmtId="0" fontId="7" fillId="0" borderId="2" xfId="0" applyFont="1" applyBorder="1" applyProtection="1">
      <protection locked="0"/>
    </xf>
    <xf numFmtId="0" fontId="3" fillId="0" borderId="3" xfId="0" applyFont="1" applyBorder="1" applyProtection="1"/>
    <xf numFmtId="0" fontId="0" fillId="0" borderId="3" xfId="0" applyBorder="1" applyProtection="1"/>
    <xf numFmtId="31" fontId="3" fillId="0" borderId="3" xfId="0" applyNumberFormat="1" applyFont="1" applyBorder="1" applyAlignment="1" applyProtection="1">
      <alignment horizontal="centerContinuous"/>
      <protection locked="0"/>
    </xf>
    <xf numFmtId="0" fontId="3" fillId="0" borderId="4" xfId="0" applyFont="1" applyBorder="1" applyAlignment="1" applyProtection="1">
      <alignment horizontal="centerContinuous"/>
      <protection locked="0"/>
    </xf>
    <xf numFmtId="0" fontId="3" fillId="0" borderId="5" xfId="0" applyFont="1" applyBorder="1" applyProtection="1"/>
    <xf numFmtId="0" fontId="3" fillId="0" borderId="0" xfId="0" applyNumberFormat="1" applyFont="1" applyBorder="1" applyProtection="1"/>
    <xf numFmtId="0" fontId="3" fillId="0" borderId="0" xfId="0" applyFont="1" applyBorder="1" applyProtection="1"/>
    <xf numFmtId="0" fontId="5" fillId="0" borderId="0" xfId="0" applyFont="1" applyBorder="1" applyAlignment="1" applyProtection="1">
      <alignment horizontal="centerContinuous"/>
    </xf>
    <xf numFmtId="0" fontId="3" fillId="0" borderId="6" xfId="0" applyFont="1" applyBorder="1" applyAlignment="1" applyProtection="1">
      <alignment horizontal="centerContinuous"/>
    </xf>
    <xf numFmtId="0" fontId="3" fillId="0" borderId="6" xfId="0" applyFont="1" applyBorder="1" applyProtection="1"/>
    <xf numFmtId="0" fontId="3" fillId="0" borderId="6" xfId="0" applyNumberFormat="1" applyFont="1" applyBorder="1" applyProtection="1"/>
    <xf numFmtId="0" fontId="3" fillId="0" borderId="0" xfId="0" applyNumberFormat="1" applyFont="1" applyBorder="1" applyAlignment="1" applyProtection="1">
      <alignment horizontal="right"/>
    </xf>
    <xf numFmtId="0"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left"/>
      <protection locked="0"/>
    </xf>
    <xf numFmtId="0" fontId="3" fillId="0" borderId="6" xfId="0" applyNumberFormat="1" applyFont="1" applyFill="1" applyBorder="1" applyAlignment="1" applyProtection="1">
      <alignment horizontal="right"/>
    </xf>
    <xf numFmtId="0" fontId="3" fillId="0" borderId="0" xfId="0" applyFont="1" applyFill="1" applyBorder="1" applyAlignment="1" applyProtection="1">
      <alignment vertical="top"/>
      <protection locked="0"/>
    </xf>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49" fontId="3" fillId="0" borderId="0" xfId="0" applyNumberFormat="1" applyFont="1" applyFill="1" applyBorder="1" applyAlignment="1" applyProtection="1">
      <alignment vertical="top"/>
      <protection locked="0"/>
    </xf>
    <xf numFmtId="0" fontId="3" fillId="0" borderId="6" xfId="0" applyNumberFormat="1" applyFont="1" applyFill="1" applyBorder="1" applyAlignment="1" applyProtection="1">
      <alignment horizontal="left"/>
    </xf>
    <xf numFmtId="49" fontId="3" fillId="0" borderId="0" xfId="0" applyNumberFormat="1" applyFont="1" applyFill="1" applyBorder="1" applyAlignment="1" applyProtection="1">
      <alignment horizontal="left"/>
      <protection locked="0"/>
    </xf>
    <xf numFmtId="0" fontId="3" fillId="0" borderId="6" xfId="0" applyFont="1" applyFill="1" applyBorder="1" applyAlignment="1" applyProtection="1">
      <alignment horizontal="left"/>
    </xf>
    <xf numFmtId="0" fontId="3" fillId="0" borderId="6" xfId="0" applyNumberFormat="1" applyFont="1" applyFill="1" applyBorder="1" applyProtection="1"/>
    <xf numFmtId="0" fontId="5" fillId="0" borderId="0" xfId="0" applyNumberFormat="1" applyFont="1" applyBorder="1" applyProtection="1"/>
    <xf numFmtId="0" fontId="6" fillId="0" borderId="0" xfId="0" applyNumberFormat="1" applyFont="1" applyBorder="1" applyProtection="1"/>
    <xf numFmtId="0" fontId="3" fillId="0" borderId="0" xfId="0" applyNumberFormat="1" applyFont="1" applyBorder="1" applyAlignment="1" applyProtection="1">
      <alignment horizontal="left"/>
    </xf>
    <xf numFmtId="58" fontId="3" fillId="0" borderId="0" xfId="0" applyNumberFormat="1" applyFont="1" applyBorder="1" applyAlignment="1" applyProtection="1">
      <alignment horizontal="center"/>
    </xf>
    <xf numFmtId="58" fontId="3" fillId="0" borderId="0" xfId="0" applyNumberFormat="1" applyFont="1" applyBorder="1" applyAlignment="1" applyProtection="1">
      <alignment horizontal="left"/>
    </xf>
    <xf numFmtId="0" fontId="3" fillId="0" borderId="6" xfId="0" applyFont="1" applyBorder="1" applyAlignment="1" applyProtection="1">
      <alignment horizontal="right"/>
    </xf>
    <xf numFmtId="176" fontId="3" fillId="0" borderId="0" xfId="0" applyNumberFormat="1" applyFont="1" applyBorder="1" applyProtection="1"/>
    <xf numFmtId="0" fontId="3" fillId="0" borderId="0" xfId="0" applyFont="1" applyBorder="1" applyAlignment="1" applyProtection="1">
      <alignment horizontal="center"/>
    </xf>
    <xf numFmtId="0" fontId="3" fillId="0" borderId="7" xfId="0" applyFont="1" applyBorder="1" applyProtection="1"/>
    <xf numFmtId="49" fontId="6" fillId="0" borderId="8" xfId="0" applyNumberFormat="1" applyFont="1" applyBorder="1" applyAlignment="1" applyProtection="1">
      <alignment horizontal="center"/>
    </xf>
    <xf numFmtId="49" fontId="6" fillId="0" borderId="8" xfId="0" applyNumberFormat="1" applyFont="1" applyBorder="1" applyProtection="1"/>
    <xf numFmtId="0" fontId="3" fillId="0" borderId="8" xfId="0" applyNumberFormat="1" applyFont="1" applyBorder="1" applyProtection="1"/>
    <xf numFmtId="0" fontId="3" fillId="0" borderId="8" xfId="0" applyFont="1" applyBorder="1" applyProtection="1">
      <protection locked="0"/>
    </xf>
    <xf numFmtId="0" fontId="3" fillId="0" borderId="8" xfId="0" applyFont="1" applyBorder="1" applyAlignment="1" applyProtection="1">
      <alignment horizontal="center"/>
    </xf>
    <xf numFmtId="0" fontId="3" fillId="0" borderId="8" xfId="0" applyFont="1" applyBorder="1" applyProtection="1"/>
    <xf numFmtId="0" fontId="3" fillId="0" borderId="9" xfId="0" applyNumberFormat="1" applyFont="1" applyBorder="1" applyProtection="1"/>
    <xf numFmtId="49" fontId="3" fillId="0" borderId="0" xfId="0" applyNumberFormat="1" applyFont="1"/>
    <xf numFmtId="49" fontId="3" fillId="0" borderId="0" xfId="0" applyNumberFormat="1" applyFont="1" applyAlignment="1">
      <alignment horizontal="right"/>
    </xf>
    <xf numFmtId="0" fontId="0" fillId="0" borderId="0" xfId="0" applyAlignment="1">
      <alignment horizontal="center"/>
    </xf>
    <xf numFmtId="177" fontId="0" fillId="0" borderId="0" xfId="0" applyNumberFormat="1"/>
    <xf numFmtId="0" fontId="9" fillId="0" borderId="1" xfId="0" applyFont="1" applyBorder="1"/>
    <xf numFmtId="0" fontId="0" fillId="0" borderId="1" xfId="0" applyBorder="1"/>
    <xf numFmtId="0" fontId="10" fillId="0" borderId="1" xfId="0" applyFont="1" applyBorder="1"/>
    <xf numFmtId="0" fontId="0" fillId="0" borderId="1" xfId="0" quotePrefix="1" applyBorder="1"/>
    <xf numFmtId="0" fontId="10" fillId="0" borderId="1" xfId="0" applyFont="1" applyBorder="1" applyAlignment="1">
      <alignment vertical="center" wrapText="1"/>
    </xf>
    <xf numFmtId="0" fontId="11" fillId="0" borderId="1" xfId="0" applyFont="1" applyBorder="1"/>
    <xf numFmtId="0" fontId="12" fillId="0" borderId="1" xfId="0" applyFont="1" applyBorder="1"/>
    <xf numFmtId="0" fontId="0" fillId="0" borderId="1" xfId="0" applyFill="1" applyBorder="1"/>
    <xf numFmtId="0" fontId="10" fillId="0" borderId="0" xfId="0" applyFont="1"/>
    <xf numFmtId="0" fontId="0" fillId="0" borderId="0" xfId="0" applyFill="1" applyBorder="1"/>
    <xf numFmtId="0" fontId="0" fillId="0" borderId="0" xfId="0" applyBorder="1"/>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14" xfId="0" applyBorder="1" applyAlignment="1">
      <alignment vertical="center" shrinkToFit="1"/>
    </xf>
    <xf numFmtId="0" fontId="0" fillId="0" borderId="14" xfId="0" applyBorder="1" applyAlignment="1">
      <alignment horizontal="left" vertical="center" shrinkToFit="1"/>
    </xf>
    <xf numFmtId="0" fontId="0" fillId="0" borderId="16"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applyAlignment="1">
      <alignment vertical="center"/>
    </xf>
    <xf numFmtId="177" fontId="9" fillId="0" borderId="0" xfId="0" applyNumberFormat="1" applyFont="1"/>
    <xf numFmtId="0" fontId="14" fillId="0" borderId="1" xfId="0" applyFont="1" applyBorder="1" applyProtection="1"/>
    <xf numFmtId="0" fontId="14" fillId="0" borderId="1" xfId="0" applyFont="1" applyBorder="1"/>
    <xf numFmtId="49" fontId="14" fillId="0" borderId="1" xfId="0" applyNumberFormat="1" applyFont="1" applyBorder="1" applyAlignment="1">
      <alignment horizontal="right"/>
    </xf>
    <xf numFmtId="0" fontId="0" fillId="0" borderId="10" xfId="0" applyBorder="1" applyAlignment="1">
      <alignment horizontal="center" vertical="center" shrinkToFit="1"/>
    </xf>
    <xf numFmtId="0" fontId="0" fillId="0" borderId="0" xfId="0" applyAlignment="1">
      <alignment horizontal="center"/>
    </xf>
    <xf numFmtId="0" fontId="0" fillId="2" borderId="0" xfId="0" applyFill="1" applyBorder="1" applyAlignment="1">
      <alignment vertical="center"/>
    </xf>
    <xf numFmtId="0" fontId="0" fillId="2" borderId="14" xfId="0" applyFill="1" applyBorder="1" applyAlignment="1">
      <alignment vertical="center"/>
    </xf>
    <xf numFmtId="0" fontId="0" fillId="0" borderId="12" xfId="0" applyBorder="1"/>
    <xf numFmtId="0" fontId="0" fillId="0" borderId="20" xfId="0" applyBorder="1" applyAlignment="1">
      <alignment vertical="center"/>
    </xf>
    <xf numFmtId="0" fontId="0" fillId="0" borderId="21" xfId="0" applyBorder="1" applyAlignment="1">
      <alignment vertical="center"/>
    </xf>
    <xf numFmtId="0" fontId="0" fillId="0" borderId="20" xfId="0" applyBorder="1"/>
    <xf numFmtId="0" fontId="0" fillId="0" borderId="29" xfId="0" applyBorder="1" applyAlignment="1">
      <alignment vertical="center"/>
    </xf>
    <xf numFmtId="0" fontId="0" fillId="0" borderId="28" xfId="0" applyBorder="1" applyAlignment="1">
      <alignment vertical="center"/>
    </xf>
    <xf numFmtId="0" fontId="13" fillId="2" borderId="30" xfId="0" applyFont="1" applyFill="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13" fillId="2" borderId="31" xfId="0" applyFont="1" applyFill="1" applyBorder="1" applyAlignment="1">
      <alignment vertical="center"/>
    </xf>
    <xf numFmtId="0" fontId="0" fillId="0" borderId="0" xfId="0" applyAlignment="1">
      <alignment horizontal="left"/>
    </xf>
    <xf numFmtId="0" fontId="0" fillId="0" borderId="41" xfId="0" applyBorder="1"/>
    <xf numFmtId="0" fontId="0" fillId="0" borderId="42" xfId="0" applyFill="1" applyBorder="1"/>
    <xf numFmtId="177" fontId="11" fillId="0" borderId="0" xfId="0" applyNumberFormat="1" applyFont="1"/>
    <xf numFmtId="0" fontId="8" fillId="0" borderId="10" xfId="0" applyFont="1" applyBorder="1" applyAlignment="1">
      <alignment horizontal="center" vertical="center" shrinkToFit="1"/>
    </xf>
    <xf numFmtId="0" fontId="8" fillId="0" borderId="0" xfId="0" applyFont="1"/>
    <xf numFmtId="0" fontId="0" fillId="0" borderId="0" xfId="0" applyFont="1"/>
    <xf numFmtId="0" fontId="16" fillId="0" borderId="0" xfId="0" applyFont="1"/>
    <xf numFmtId="0" fontId="17" fillId="0" borderId="0" xfId="0" applyFont="1"/>
    <xf numFmtId="0" fontId="18" fillId="0" borderId="0" xfId="0" applyFont="1"/>
    <xf numFmtId="0" fontId="0" fillId="2" borderId="0" xfId="0" applyFill="1" applyAlignment="1">
      <alignment vertical="center"/>
    </xf>
    <xf numFmtId="0" fontId="0" fillId="2" borderId="24" xfId="0" applyFill="1"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11" xfId="0" applyFill="1" applyBorder="1" applyAlignment="1">
      <alignment vertical="center" shrinkToFit="1"/>
    </xf>
    <xf numFmtId="0" fontId="0" fillId="2" borderId="25" xfId="0" applyFill="1" applyBorder="1" applyAlignment="1">
      <alignment vertical="center"/>
    </xf>
    <xf numFmtId="0" fontId="0" fillId="0" borderId="43" xfId="0" applyBorder="1" applyAlignment="1">
      <alignment vertical="center"/>
    </xf>
    <xf numFmtId="0" fontId="0" fillId="0" borderId="2" xfId="0" applyBorder="1" applyAlignment="1">
      <alignment vertical="center" shrinkToFit="1"/>
    </xf>
    <xf numFmtId="0" fontId="0" fillId="0" borderId="2" xfId="0" applyBorder="1" applyAlignment="1">
      <alignment vertical="center"/>
    </xf>
    <xf numFmtId="178" fontId="0" fillId="0" borderId="10" xfId="0" applyNumberFormat="1"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2" borderId="15" xfId="0" applyFill="1" applyBorder="1" applyAlignment="1">
      <alignment vertical="center"/>
    </xf>
    <xf numFmtId="0" fontId="0" fillId="0" borderId="15" xfId="0" applyBorder="1" applyAlignment="1">
      <alignment vertical="center"/>
    </xf>
    <xf numFmtId="0" fontId="0" fillId="2" borderId="0" xfId="0" applyFill="1" applyBorder="1" applyAlignment="1">
      <alignment horizontal="center" vertical="center"/>
    </xf>
    <xf numFmtId="0" fontId="0" fillId="0" borderId="27" xfId="0" applyBorder="1" applyAlignment="1">
      <alignment vertical="center"/>
    </xf>
    <xf numFmtId="0" fontId="0" fillId="2" borderId="20" xfId="0" applyFill="1" applyBorder="1" applyAlignment="1">
      <alignment vertical="center"/>
    </xf>
    <xf numFmtId="0" fontId="0" fillId="2" borderId="28"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 borderId="35" xfId="0" applyFill="1" applyBorder="1" applyAlignment="1">
      <alignment vertical="center"/>
    </xf>
    <xf numFmtId="0" fontId="0" fillId="2" borderId="33" xfId="0" applyFill="1" applyBorder="1" applyAlignment="1">
      <alignment vertical="center"/>
    </xf>
    <xf numFmtId="0" fontId="0" fillId="0" borderId="37" xfId="0" applyBorder="1" applyAlignment="1">
      <alignment vertical="center"/>
    </xf>
    <xf numFmtId="0" fontId="0" fillId="0" borderId="29" xfId="0" applyBorder="1" applyAlignment="1">
      <alignment vertical="center" shrinkToFit="1"/>
    </xf>
    <xf numFmtId="0" fontId="0" fillId="0" borderId="22" xfId="0" applyBorder="1" applyAlignment="1">
      <alignment horizontal="center" vertical="center" shrinkToFit="1"/>
    </xf>
    <xf numFmtId="0" fontId="13" fillId="2" borderId="0" xfId="0" applyFont="1" applyFill="1" applyBorder="1" applyAlignment="1">
      <alignment horizontal="center" vertical="center" shrinkToFit="1"/>
    </xf>
    <xf numFmtId="0" fontId="0" fillId="2" borderId="45" xfId="0" applyFill="1" applyBorder="1" applyAlignment="1">
      <alignment vertical="center"/>
    </xf>
    <xf numFmtId="0" fontId="8" fillId="0" borderId="46" xfId="0" applyFont="1" applyBorder="1" applyAlignment="1">
      <alignment horizontal="center" vertical="center"/>
    </xf>
    <xf numFmtId="0" fontId="17" fillId="0" borderId="47" xfId="0" applyFont="1" applyBorder="1"/>
    <xf numFmtId="0" fontId="18" fillId="0" borderId="48" xfId="0" applyFont="1" applyBorder="1"/>
    <xf numFmtId="177" fontId="18" fillId="0" borderId="48" xfId="0" applyNumberFormat="1" applyFont="1" applyBorder="1" applyAlignment="1">
      <alignment horizontal="right"/>
    </xf>
    <xf numFmtId="0" fontId="18" fillId="0" borderId="51" xfId="0" applyFont="1" applyBorder="1"/>
    <xf numFmtId="0" fontId="18" fillId="0" borderId="7" xfId="0" applyFont="1" applyBorder="1" applyAlignment="1">
      <alignment vertical="center"/>
    </xf>
    <xf numFmtId="0" fontId="18" fillId="0" borderId="8" xfId="0" applyFont="1" applyBorder="1" applyAlignment="1">
      <alignment vertical="center"/>
    </xf>
    <xf numFmtId="177" fontId="18" fillId="0" borderId="8" xfId="0" applyNumberFormat="1" applyFont="1" applyBorder="1" applyAlignment="1">
      <alignment horizontal="right" vertical="center"/>
    </xf>
    <xf numFmtId="0" fontId="18" fillId="0" borderId="50" xfId="0" applyFont="1" applyBorder="1"/>
    <xf numFmtId="0" fontId="18" fillId="0" borderId="8" xfId="0" applyFont="1" applyBorder="1"/>
    <xf numFmtId="0" fontId="18" fillId="0" borderId="9" xfId="0" applyFont="1" applyBorder="1"/>
    <xf numFmtId="0" fontId="0" fillId="0" borderId="55" xfId="0" applyBorder="1"/>
    <xf numFmtId="0" fontId="17" fillId="0" borderId="20" xfId="0" applyFont="1"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7"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2" xfId="0" applyFill="1" applyBorder="1" applyAlignment="1">
      <alignment vertical="center"/>
    </xf>
    <xf numFmtId="0" fontId="0" fillId="0" borderId="11" xfId="0" applyFill="1" applyBorder="1" applyAlignment="1">
      <alignment vertical="center"/>
    </xf>
    <xf numFmtId="0" fontId="18" fillId="0" borderId="0" xfId="0" applyFont="1" applyFill="1"/>
    <xf numFmtId="0" fontId="0" fillId="0" borderId="0" xfId="0" applyFill="1"/>
    <xf numFmtId="0" fontId="18" fillId="0" borderId="47" xfId="0" applyFont="1" applyFill="1" applyBorder="1" applyAlignment="1">
      <alignment vertical="center"/>
    </xf>
    <xf numFmtId="0" fontId="18" fillId="0" borderId="48" xfId="0" applyFont="1" applyFill="1" applyBorder="1" applyAlignment="1">
      <alignment vertical="center"/>
    </xf>
    <xf numFmtId="177" fontId="18" fillId="0" borderId="48" xfId="0" applyNumberFormat="1" applyFont="1" applyFill="1" applyBorder="1" applyAlignment="1">
      <alignment horizontal="right" vertical="center"/>
    </xf>
    <xf numFmtId="0" fontId="18" fillId="0" borderId="51" xfId="0" applyFont="1" applyFill="1" applyBorder="1"/>
    <xf numFmtId="0" fontId="18" fillId="0" borderId="48" xfId="0" applyFont="1" applyFill="1" applyBorder="1"/>
    <xf numFmtId="0" fontId="18" fillId="0" borderId="49" xfId="0" applyFont="1" applyFill="1" applyBorder="1"/>
    <xf numFmtId="0" fontId="18" fillId="0" borderId="7" xfId="0" applyFont="1" applyFill="1" applyBorder="1" applyAlignment="1">
      <alignment vertical="center"/>
    </xf>
    <xf numFmtId="0" fontId="18" fillId="0" borderId="8" xfId="0" applyFont="1" applyFill="1" applyBorder="1" applyAlignment="1">
      <alignment vertical="center"/>
    </xf>
    <xf numFmtId="177" fontId="18" fillId="0" borderId="8" xfId="0" applyNumberFormat="1" applyFont="1" applyFill="1" applyBorder="1" applyAlignment="1">
      <alignment horizontal="right" vertical="center"/>
    </xf>
    <xf numFmtId="0" fontId="18" fillId="0" borderId="50" xfId="0" applyFont="1" applyFill="1" applyBorder="1"/>
    <xf numFmtId="0" fontId="18" fillId="0" borderId="8" xfId="0" applyFont="1" applyFill="1" applyBorder="1"/>
    <xf numFmtId="0" fontId="18" fillId="0" borderId="9" xfId="0" applyFont="1" applyFill="1" applyBorder="1"/>
    <xf numFmtId="0" fontId="0" fillId="0" borderId="0" xfId="0" applyAlignment="1">
      <alignment horizontal="center"/>
    </xf>
    <xf numFmtId="0" fontId="20" fillId="0" borderId="0" xfId="0" applyFont="1" applyAlignment="1">
      <alignment horizontal="right"/>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18" fillId="2" borderId="0" xfId="0" applyFont="1" applyFill="1" applyBorder="1" applyAlignment="1">
      <alignment horizontal="right" vertical="center"/>
    </xf>
    <xf numFmtId="0" fontId="18" fillId="0" borderId="20" xfId="0" applyFont="1" applyBorder="1" applyAlignment="1">
      <alignment horizontal="right" vertical="top"/>
    </xf>
    <xf numFmtId="0" fontId="18" fillId="0" borderId="20" xfId="0" applyFont="1" applyBorder="1" applyAlignment="1">
      <alignment horizontal="right" vertical="center"/>
    </xf>
    <xf numFmtId="0" fontId="20" fillId="2" borderId="40" xfId="0" quotePrefix="1" applyFont="1" applyFill="1" applyBorder="1" applyAlignment="1">
      <alignment horizontal="right" vertical="center"/>
    </xf>
    <xf numFmtId="0" fontId="19" fillId="2" borderId="40" xfId="0" quotePrefix="1" applyFont="1" applyFill="1" applyBorder="1" applyAlignment="1">
      <alignment horizontal="right" vertical="center"/>
    </xf>
    <xf numFmtId="0" fontId="19" fillId="2" borderId="39" xfId="0" quotePrefix="1" applyFont="1" applyFill="1" applyBorder="1" applyAlignment="1">
      <alignment horizontal="right" vertical="center"/>
    </xf>
    <xf numFmtId="0" fontId="20" fillId="2" borderId="31" xfId="0" quotePrefix="1" applyFont="1" applyFill="1" applyBorder="1" applyAlignment="1">
      <alignment horizontal="right" vertical="center"/>
    </xf>
    <xf numFmtId="0" fontId="19" fillId="2" borderId="31" xfId="0" quotePrefix="1" applyFont="1" applyFill="1" applyBorder="1" applyAlignment="1">
      <alignment horizontal="right" vertical="center"/>
    </xf>
    <xf numFmtId="0" fontId="19" fillId="2" borderId="32" xfId="0" quotePrefix="1" applyFont="1" applyFill="1" applyBorder="1" applyAlignment="1">
      <alignment horizontal="right" vertical="center"/>
    </xf>
    <xf numFmtId="0" fontId="20" fillId="2" borderId="0" xfId="0" quotePrefix="1" applyFont="1" applyFill="1" applyBorder="1" applyAlignment="1">
      <alignment horizontal="right" vertical="center"/>
    </xf>
    <xf numFmtId="0" fontId="19" fillId="2" borderId="0" xfId="0" applyFont="1" applyFill="1" applyBorder="1" applyAlignment="1">
      <alignment horizontal="right" vertical="center"/>
    </xf>
    <xf numFmtId="0" fontId="19" fillId="2" borderId="0" xfId="0" quotePrefix="1" applyFont="1" applyFill="1" applyBorder="1" applyAlignment="1">
      <alignment horizontal="right" vertical="center"/>
    </xf>
    <xf numFmtId="0" fontId="19" fillId="2" borderId="20" xfId="0" applyFont="1" applyFill="1" applyBorder="1" applyAlignment="1">
      <alignment horizontal="right" vertical="center"/>
    </xf>
    <xf numFmtId="0" fontId="19" fillId="2" borderId="33" xfId="0" quotePrefix="1" applyFont="1" applyFill="1" applyBorder="1" applyAlignment="1">
      <alignment horizontal="right" vertical="center"/>
    </xf>
    <xf numFmtId="0" fontId="19" fillId="2" borderId="20" xfId="0" quotePrefix="1" applyFont="1" applyFill="1" applyBorder="1" applyAlignment="1">
      <alignment horizontal="right" vertical="center"/>
    </xf>
    <xf numFmtId="0" fontId="23" fillId="0" borderId="12" xfId="0" applyFont="1" applyBorder="1"/>
    <xf numFmtId="0" fontId="24" fillId="0" borderId="41" xfId="0" applyFont="1" applyBorder="1"/>
    <xf numFmtId="0" fontId="25" fillId="0" borderId="0" xfId="0" applyFont="1"/>
    <xf numFmtId="0" fontId="26" fillId="0" borderId="0" xfId="0" applyFont="1" applyAlignment="1">
      <alignment vertical="center"/>
    </xf>
    <xf numFmtId="0" fontId="0" fillId="0" borderId="6" xfId="0" applyBorder="1"/>
    <xf numFmtId="0" fontId="0" fillId="0" borderId="6" xfId="0" applyBorder="1" applyAlignment="1">
      <alignment vertical="center"/>
    </xf>
    <xf numFmtId="0" fontId="0" fillId="0" borderId="6" xfId="0" applyBorder="1" applyAlignment="1">
      <alignment vertical="top"/>
    </xf>
    <xf numFmtId="0" fontId="20" fillId="0" borderId="6" xfId="0" applyFont="1" applyBorder="1" applyAlignment="1">
      <alignment horizontal="right"/>
    </xf>
    <xf numFmtId="0" fontId="28" fillId="0" borderId="0" xfId="0" applyFont="1"/>
    <xf numFmtId="0" fontId="27" fillId="0" borderId="0" xfId="0" applyFont="1"/>
    <xf numFmtId="0" fontId="0" fillId="0" borderId="0" xfId="0" applyBorder="1" applyAlignment="1">
      <alignment horizontal="right"/>
    </xf>
    <xf numFmtId="0" fontId="9" fillId="0" borderId="12" xfId="0" quotePrefix="1" applyFont="1" applyBorder="1" applyAlignment="1">
      <alignment horizontal="center"/>
    </xf>
    <xf numFmtId="0" fontId="10" fillId="0" borderId="12" xfId="0" applyFont="1" applyBorder="1"/>
    <xf numFmtId="0" fontId="10" fillId="0" borderId="12" xfId="0" applyFont="1" applyBorder="1" applyAlignment="1">
      <alignment horizontal="center"/>
    </xf>
    <xf numFmtId="0" fontId="10" fillId="0" borderId="12" xfId="0" applyNumberFormat="1" applyFont="1" applyBorder="1" applyAlignment="1">
      <alignment horizontal="center"/>
    </xf>
    <xf numFmtId="0" fontId="9" fillId="0" borderId="41" xfId="0" applyFont="1" applyBorder="1"/>
    <xf numFmtId="0" fontId="0" fillId="2" borderId="56" xfId="0" applyFill="1" applyBorder="1" applyAlignment="1">
      <alignment vertical="center"/>
    </xf>
    <xf numFmtId="0" fontId="0" fillId="2" borderId="32" xfId="0" applyFill="1" applyBorder="1" applyAlignment="1">
      <alignment vertical="center"/>
    </xf>
    <xf numFmtId="0" fontId="17" fillId="2" borderId="31" xfId="0" applyFont="1" applyFill="1" applyBorder="1" applyAlignment="1">
      <alignment vertical="center"/>
    </xf>
    <xf numFmtId="0" fontId="8" fillId="0" borderId="57" xfId="0" applyFont="1" applyFill="1" applyBorder="1" applyAlignment="1">
      <alignment vertical="center"/>
    </xf>
    <xf numFmtId="0" fontId="20" fillId="0" borderId="1" xfId="0" applyFont="1" applyFill="1" applyBorder="1" applyAlignment="1">
      <alignment vertical="center"/>
    </xf>
    <xf numFmtId="0" fontId="19" fillId="0" borderId="1" xfId="0" applyFont="1" applyFill="1" applyBorder="1" applyAlignment="1">
      <alignment vertical="center"/>
    </xf>
    <xf numFmtId="0" fontId="8" fillId="0" borderId="58" xfId="0" applyFont="1" applyFill="1" applyBorder="1" applyAlignment="1">
      <alignment horizontal="center" vertical="center"/>
    </xf>
    <xf numFmtId="0" fontId="18" fillId="0" borderId="0" xfId="0" applyFont="1" applyBorder="1"/>
    <xf numFmtId="0" fontId="29" fillId="0" borderId="55" xfId="0" applyFont="1" applyBorder="1"/>
    <xf numFmtId="0" fontId="10" fillId="0" borderId="0" xfId="0" applyFont="1" applyBorder="1"/>
    <xf numFmtId="14" fontId="0" fillId="0" borderId="12" xfId="0" applyNumberFormat="1" applyBorder="1" applyAlignment="1">
      <alignment horizontal="center"/>
    </xf>
    <xf numFmtId="0" fontId="0" fillId="0" borderId="0" xfId="0" applyAlignment="1">
      <alignment horizontal="center"/>
    </xf>
    <xf numFmtId="0" fontId="0" fillId="0" borderId="0" xfId="0" applyAlignment="1">
      <alignment horizontal="left" vertical="top" wrapText="1"/>
    </xf>
    <xf numFmtId="178" fontId="0" fillId="0" borderId="10" xfId="0" applyNumberFormat="1" applyBorder="1" applyAlignment="1">
      <alignment vertical="center" shrinkToFit="1"/>
    </xf>
    <xf numFmtId="0" fontId="20" fillId="0" borderId="46" xfId="0" applyFont="1" applyBorder="1" applyAlignment="1">
      <alignment horizontal="distributed" vertical="top"/>
    </xf>
    <xf numFmtId="0" fontId="27" fillId="0" borderId="0" xfId="0" applyFont="1" applyAlignment="1">
      <alignment vertical="top" wrapText="1"/>
    </xf>
    <xf numFmtId="0" fontId="26" fillId="0" borderId="5" xfId="0" applyFont="1" applyBorder="1" applyAlignment="1">
      <alignment vertical="top" wrapText="1"/>
    </xf>
    <xf numFmtId="49" fontId="9" fillId="0" borderId="12" xfId="0" quotePrefix="1" applyNumberFormat="1" applyFont="1" applyBorder="1" applyAlignment="1">
      <alignment horizontal="center"/>
    </xf>
    <xf numFmtId="49" fontId="10" fillId="0" borderId="12" xfId="0" applyNumberFormat="1" applyFont="1" applyBorder="1" applyAlignment="1">
      <alignment horizontal="center"/>
    </xf>
    <xf numFmtId="0" fontId="0" fillId="0" borderId="12" xfId="0" applyBorder="1" applyAlignment="1">
      <alignment shrinkToFit="1"/>
    </xf>
    <xf numFmtId="0" fontId="0" fillId="0" borderId="41" xfId="0" applyBorder="1" applyAlignment="1">
      <alignment shrinkToFit="1"/>
    </xf>
    <xf numFmtId="0" fontId="9" fillId="0" borderId="41" xfId="0" applyFont="1" applyBorder="1" applyAlignment="1">
      <alignment shrinkToFit="1"/>
    </xf>
    <xf numFmtId="49" fontId="10" fillId="0" borderId="12" xfId="0" applyNumberFormat="1" applyFont="1" applyBorder="1" applyAlignment="1">
      <alignment horizontal="center" shrinkToFit="1"/>
    </xf>
    <xf numFmtId="49" fontId="9" fillId="0" borderId="0" xfId="0" applyNumberFormat="1" applyFont="1" applyBorder="1" applyAlignment="1">
      <alignment shrinkToFit="1"/>
    </xf>
    <xf numFmtId="0" fontId="27" fillId="0" borderId="0" xfId="0" applyFont="1" applyBorder="1" applyAlignment="1">
      <alignment vertical="top" wrapText="1"/>
    </xf>
    <xf numFmtId="0" fontId="26" fillId="0" borderId="0" xfId="0" applyFont="1" applyBorder="1" applyAlignment="1">
      <alignment vertical="top" wrapText="1"/>
    </xf>
    <xf numFmtId="0" fontId="25" fillId="0" borderId="0" xfId="0" applyFont="1" applyAlignment="1">
      <alignment vertical="center"/>
    </xf>
    <xf numFmtId="0" fontId="0" fillId="0" borderId="0" xfId="0" applyAlignment="1">
      <alignment horizontal="center"/>
    </xf>
    <xf numFmtId="0" fontId="0" fillId="0" borderId="0" xfId="0" applyAlignment="1">
      <alignment horizontal="left" vertical="top" wrapText="1"/>
    </xf>
    <xf numFmtId="0" fontId="18" fillId="0" borderId="52" xfId="0" applyFont="1" applyBorder="1" applyAlignment="1">
      <alignment horizontal="center"/>
    </xf>
    <xf numFmtId="0" fontId="18" fillId="0" borderId="53" xfId="0" applyFont="1" applyBorder="1" applyAlignment="1">
      <alignment horizontal="center"/>
    </xf>
    <xf numFmtId="0" fontId="18" fillId="0" borderId="54" xfId="0" applyFont="1" applyBorder="1" applyAlignment="1">
      <alignment horizontal="center"/>
    </xf>
    <xf numFmtId="0" fontId="15" fillId="2" borderId="30" xfId="0" applyFont="1" applyFill="1" applyBorder="1" applyAlignment="1">
      <alignment horizontal="left" vertical="center"/>
    </xf>
    <xf numFmtId="0" fontId="15" fillId="2" borderId="56" xfId="0" applyFont="1" applyFill="1" applyBorder="1" applyAlignment="1">
      <alignment horizontal="left" vertical="center"/>
    </xf>
    <xf numFmtId="0" fontId="0" fillId="0" borderId="46" xfId="0" applyBorder="1" applyAlignment="1">
      <alignment horizontal="right" shrinkToFit="1"/>
    </xf>
    <xf numFmtId="0" fontId="0" fillId="0" borderId="0" xfId="0" applyBorder="1" applyAlignment="1">
      <alignment horizontal="right"/>
    </xf>
    <xf numFmtId="0" fontId="30" fillId="0" borderId="0" xfId="0" applyFont="1" applyBorder="1" applyAlignment="1">
      <alignment horizontal="right" vertical="center" wrapText="1"/>
    </xf>
    <xf numFmtId="0" fontId="26" fillId="0" borderId="0" xfId="0" applyFont="1" applyAlignment="1">
      <alignment horizontal="left" vertical="top" wrapText="1"/>
    </xf>
    <xf numFmtId="0" fontId="26" fillId="0" borderId="5" xfId="0" applyFont="1" applyBorder="1" applyAlignment="1">
      <alignment horizontal="left" vertical="top" wrapText="1"/>
    </xf>
    <xf numFmtId="0" fontId="26" fillId="0" borderId="0"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0" xfId="0" applyFont="1" applyBorder="1" applyAlignment="1">
      <alignment horizontal="left" vertical="top" wrapText="1"/>
    </xf>
  </cellXfs>
  <cellStyles count="1">
    <cellStyle name="標準" xfId="0" builtinId="0"/>
  </cellStyles>
  <dxfs count="18">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104775</xdr:colOff>
      <xdr:row>3</xdr:row>
      <xdr:rowOff>104772</xdr:rowOff>
    </xdr:from>
    <xdr:to>
      <xdr:col>17</xdr:col>
      <xdr:colOff>590550</xdr:colOff>
      <xdr:row>23</xdr:row>
      <xdr:rowOff>76199</xdr:rowOff>
    </xdr:to>
    <xdr:sp macro="" textlink="">
      <xdr:nvSpPr>
        <xdr:cNvPr id="5" name="正方形/長方形 4"/>
        <xdr:cNvSpPr/>
      </xdr:nvSpPr>
      <xdr:spPr>
        <a:xfrm>
          <a:off x="7086600" y="523872"/>
          <a:ext cx="4600575" cy="3267077"/>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海外居住者のための収入等申告書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a:p>
          <a:pPr algn="l"/>
          <a:r>
            <a:rPr kumimoji="1" lang="ja-JP" altLang="en-US" sz="1100">
              <a:solidFill>
                <a:sysClr val="windowText" lastClr="000000"/>
              </a:solidFill>
            </a:rPr>
            <a:t>　なお、別のシート（ウインドウ下部オレンジ色のタブ）に記入例や注意点をまとめていますので、参考にしてください。</a:t>
          </a:r>
          <a:endParaRPr kumimoji="1" lang="en-US" altLang="ja-JP" sz="1100">
            <a:solidFill>
              <a:sysClr val="windowText" lastClr="000000"/>
            </a:solidFill>
          </a:endParaRPr>
        </a:p>
      </xdr:txBody>
    </xdr:sp>
    <xdr:clientData/>
  </xdr:twoCellAnchor>
  <xdr:twoCellAnchor>
    <xdr:from>
      <xdr:col>4</xdr:col>
      <xdr:colOff>80596</xdr:colOff>
      <xdr:row>53</xdr:row>
      <xdr:rowOff>102577</xdr:rowOff>
    </xdr:from>
    <xdr:to>
      <xdr:col>4</xdr:col>
      <xdr:colOff>271096</xdr:colOff>
      <xdr:row>54</xdr:row>
      <xdr:rowOff>174219</xdr:rowOff>
    </xdr:to>
    <xdr:sp macro="" textlink="">
      <xdr:nvSpPr>
        <xdr:cNvPr id="2" name="円/楕円 1"/>
        <xdr:cNvSpPr/>
      </xdr:nvSpPr>
      <xdr:spPr>
        <a:xfrm>
          <a:off x="4278923" y="808892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86456</xdr:colOff>
      <xdr:row>55</xdr:row>
      <xdr:rowOff>20517</xdr:rowOff>
    </xdr:from>
    <xdr:to>
      <xdr:col>4</xdr:col>
      <xdr:colOff>276956</xdr:colOff>
      <xdr:row>55</xdr:row>
      <xdr:rowOff>253351</xdr:rowOff>
    </xdr:to>
    <xdr:sp macro="" textlink="">
      <xdr:nvSpPr>
        <xdr:cNvPr id="3" name="円/楕円 2"/>
        <xdr:cNvSpPr/>
      </xdr:nvSpPr>
      <xdr:spPr>
        <a:xfrm>
          <a:off x="4284783" y="838786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editAs="oneCell">
    <xdr:from>
      <xdr:col>11</xdr:col>
      <xdr:colOff>142875</xdr:colOff>
      <xdr:row>12</xdr:row>
      <xdr:rowOff>86755</xdr:rowOff>
    </xdr:from>
    <xdr:to>
      <xdr:col>17</xdr:col>
      <xdr:colOff>503901</xdr:colOff>
      <xdr:row>14</xdr:row>
      <xdr:rowOff>18708</xdr:rowOff>
    </xdr:to>
    <xdr:pic>
      <xdr:nvPicPr>
        <xdr:cNvPr id="4" name="図 3"/>
        <xdr:cNvPicPr>
          <a:picLocks noChangeAspect="1"/>
        </xdr:cNvPicPr>
      </xdr:nvPicPr>
      <xdr:blipFill>
        <a:blip xmlns:r="http://schemas.openxmlformats.org/officeDocument/2006/relationships" r:embed="rId1"/>
        <a:stretch>
          <a:fillRect/>
        </a:stretch>
      </xdr:blipFill>
      <xdr:spPr>
        <a:xfrm>
          <a:off x="6537325" y="1960005"/>
          <a:ext cx="4018626" cy="198653"/>
        </a:xfrm>
        <a:prstGeom prst="rect">
          <a:avLst/>
        </a:prstGeom>
      </xdr:spPr>
    </xdr:pic>
    <xdr:clientData/>
  </xdr:twoCellAnchor>
  <xdr:twoCellAnchor>
    <xdr:from>
      <xdr:col>16</xdr:col>
      <xdr:colOff>152400</xdr:colOff>
      <xdr:row>12</xdr:row>
      <xdr:rowOff>15875</xdr:rowOff>
    </xdr:from>
    <xdr:to>
      <xdr:col>17</xdr:col>
      <xdr:colOff>361950</xdr:colOff>
      <xdr:row>14</xdr:row>
      <xdr:rowOff>53975</xdr:rowOff>
    </xdr:to>
    <xdr:sp macro="" textlink="">
      <xdr:nvSpPr>
        <xdr:cNvPr id="6" name="円/楕円 5"/>
        <xdr:cNvSpPr/>
      </xdr:nvSpPr>
      <xdr:spPr>
        <a:xfrm>
          <a:off x="9594850" y="1889125"/>
          <a:ext cx="819150" cy="3048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139700</xdr:colOff>
      <xdr:row>14</xdr:row>
      <xdr:rowOff>110817</xdr:rowOff>
    </xdr:from>
    <xdr:to>
      <xdr:col>17</xdr:col>
      <xdr:colOff>552450</xdr:colOff>
      <xdr:row>15</xdr:row>
      <xdr:rowOff>44448</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34150" y="2250767"/>
          <a:ext cx="4070350" cy="130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501649</xdr:colOff>
      <xdr:row>14</xdr:row>
      <xdr:rowOff>76200</xdr:rowOff>
    </xdr:from>
    <xdr:to>
      <xdr:col>17</xdr:col>
      <xdr:colOff>581024</xdr:colOff>
      <xdr:row>15</xdr:row>
      <xdr:rowOff>63500</xdr:rowOff>
    </xdr:to>
    <xdr:sp macro="" textlink="">
      <xdr:nvSpPr>
        <xdr:cNvPr id="8" name="円/楕円 7"/>
        <xdr:cNvSpPr/>
      </xdr:nvSpPr>
      <xdr:spPr>
        <a:xfrm>
          <a:off x="9944099" y="2216150"/>
          <a:ext cx="688975" cy="1841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63497</xdr:colOff>
      <xdr:row>53</xdr:row>
      <xdr:rowOff>116418</xdr:rowOff>
    </xdr:from>
    <xdr:to>
      <xdr:col>4</xdr:col>
      <xdr:colOff>253997</xdr:colOff>
      <xdr:row>54</xdr:row>
      <xdr:rowOff>190502</xdr:rowOff>
    </xdr:to>
    <xdr:sp macro="" textlink="">
      <xdr:nvSpPr>
        <xdr:cNvPr id="3" name="円/楕円 2"/>
        <xdr:cNvSpPr/>
      </xdr:nvSpPr>
      <xdr:spPr>
        <a:xfrm>
          <a:off x="4265080" y="8032751"/>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55</xdr:row>
      <xdr:rowOff>35980</xdr:rowOff>
    </xdr:from>
    <xdr:to>
      <xdr:col>4</xdr:col>
      <xdr:colOff>258235</xdr:colOff>
      <xdr:row>55</xdr:row>
      <xdr:rowOff>268814</xdr:rowOff>
    </xdr:to>
    <xdr:sp macro="" textlink="">
      <xdr:nvSpPr>
        <xdr:cNvPr id="4" name="円/楕円 3"/>
        <xdr:cNvSpPr/>
      </xdr:nvSpPr>
      <xdr:spPr>
        <a:xfrm>
          <a:off x="4269318" y="833331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71"/>
  <sheetViews>
    <sheetView showGridLines="0" tabSelected="1" view="pageBreakPreview" zoomScaleNormal="100" zoomScaleSheetLayoutView="100" workbookViewId="0">
      <selection activeCell="I20" sqref="I20"/>
    </sheetView>
  </sheetViews>
  <sheetFormatPr defaultRowHeight="13.5"/>
  <cols>
    <col min="1" max="1" width="3.125" customWidth="1"/>
    <col min="2" max="2" width="34.625" customWidth="1"/>
    <col min="3" max="3" width="0.625" customWidth="1"/>
    <col min="4" max="4" width="16.625" customWidth="1"/>
    <col min="5" max="5" width="4.75" bestFit="1" customWidth="1"/>
    <col min="6" max="6" width="4.125" customWidth="1"/>
    <col min="7" max="7" width="2" customWidth="1"/>
    <col min="8" max="8" width="16.625" customWidth="1"/>
    <col min="9" max="9" width="4.75" bestFit="1" customWidth="1"/>
    <col min="10" max="10" width="0.625" customWidth="1"/>
    <col min="11" max="11" width="3.75" customWidth="1"/>
  </cols>
  <sheetData>
    <row r="1" spans="1:9">
      <c r="A1" s="234" t="s">
        <v>491</v>
      </c>
      <c r="B1" s="234"/>
      <c r="C1" s="234"/>
      <c r="D1" s="234"/>
      <c r="E1" s="234"/>
      <c r="F1" s="234"/>
      <c r="G1" s="234"/>
      <c r="H1" s="234"/>
      <c r="I1" s="234"/>
    </row>
    <row r="2" spans="1:9" ht="6" customHeight="1">
      <c r="A2" s="80"/>
      <c r="B2" s="80"/>
      <c r="C2" s="80"/>
      <c r="D2" s="80"/>
      <c r="E2" s="80"/>
      <c r="F2" s="80"/>
      <c r="G2" s="80"/>
      <c r="H2" s="80"/>
      <c r="I2" s="80"/>
    </row>
    <row r="3" spans="1:9">
      <c r="A3" s="93" t="s">
        <v>384</v>
      </c>
      <c r="C3" s="80"/>
      <c r="D3" s="80"/>
      <c r="E3" s="80"/>
      <c r="F3" s="80"/>
      <c r="G3" s="80"/>
      <c r="H3" s="80"/>
      <c r="I3" s="80"/>
    </row>
    <row r="4" spans="1:9" ht="9.75" customHeight="1">
      <c r="A4" s="80"/>
      <c r="B4" s="93"/>
      <c r="C4" s="80"/>
      <c r="D4" s="80"/>
      <c r="E4" s="80"/>
      <c r="F4" s="80"/>
      <c r="G4" s="80"/>
      <c r="H4" s="80"/>
      <c r="I4" s="80"/>
    </row>
    <row r="5" spans="1:9">
      <c r="A5" s="80"/>
      <c r="B5" s="235" t="s">
        <v>499</v>
      </c>
      <c r="C5" s="235"/>
      <c r="D5" s="235"/>
      <c r="E5" s="235"/>
      <c r="F5" s="235"/>
      <c r="G5" s="235"/>
      <c r="H5" s="235"/>
      <c r="I5" s="235"/>
    </row>
    <row r="6" spans="1:9">
      <c r="A6" s="80"/>
      <c r="B6" s="235"/>
      <c r="C6" s="235"/>
      <c r="D6" s="235"/>
      <c r="E6" s="235"/>
      <c r="F6" s="235"/>
      <c r="G6" s="235"/>
      <c r="H6" s="235"/>
      <c r="I6" s="235"/>
    </row>
    <row r="7" spans="1:9">
      <c r="A7" s="80"/>
      <c r="B7" s="80"/>
      <c r="C7" s="80"/>
      <c r="D7" s="80"/>
      <c r="E7" s="61"/>
      <c r="F7" s="173"/>
      <c r="G7" s="61"/>
      <c r="H7" s="175"/>
      <c r="I7" s="174"/>
    </row>
    <row r="8" spans="1:9" ht="14.25" thickBot="1">
      <c r="A8" s="218"/>
      <c r="B8" s="218"/>
      <c r="C8" s="218"/>
      <c r="D8" s="218"/>
      <c r="E8" s="242" t="s">
        <v>498</v>
      </c>
      <c r="F8" s="242"/>
      <c r="G8" s="242"/>
      <c r="H8" s="217"/>
      <c r="I8" s="174"/>
    </row>
    <row r="9" spans="1:9">
      <c r="A9" s="218"/>
      <c r="B9" s="218"/>
      <c r="C9" s="218"/>
      <c r="D9" s="218"/>
      <c r="E9" s="61"/>
      <c r="F9" s="61"/>
      <c r="G9" s="61"/>
      <c r="H9" s="221" t="s">
        <v>497</v>
      </c>
      <c r="I9" s="174"/>
    </row>
    <row r="10" spans="1:9" ht="14.25" thickBot="1">
      <c r="A10" s="170"/>
      <c r="B10" s="201" t="s">
        <v>482</v>
      </c>
      <c r="C10" s="83"/>
      <c r="D10" s="224"/>
      <c r="E10" s="203" t="s">
        <v>481</v>
      </c>
      <c r="F10" s="229"/>
      <c r="G10" s="203" t="s">
        <v>481</v>
      </c>
      <c r="H10" s="225"/>
      <c r="I10" s="174"/>
    </row>
    <row r="11" spans="1:9" ht="14.25" thickBot="1">
      <c r="B11" s="201" t="s">
        <v>356</v>
      </c>
      <c r="C11" s="83"/>
      <c r="D11" s="226"/>
      <c r="E11" s="241" t="s">
        <v>502</v>
      </c>
      <c r="F11" s="241"/>
      <c r="G11" s="241"/>
      <c r="H11" s="217"/>
    </row>
    <row r="12" spans="1:9" ht="14.25" thickBot="1">
      <c r="B12" s="201" t="s">
        <v>357</v>
      </c>
      <c r="C12" s="94"/>
      <c r="D12" s="227"/>
      <c r="E12" s="61"/>
      <c r="F12" s="61"/>
      <c r="G12" s="61"/>
      <c r="H12" s="221" t="s">
        <v>497</v>
      </c>
    </row>
    <row r="13" spans="1:9" ht="14.25" thickBot="1">
      <c r="B13" s="201" t="s">
        <v>358</v>
      </c>
      <c r="C13" s="94"/>
      <c r="D13" s="228"/>
      <c r="E13" s="243"/>
      <c r="F13" s="243"/>
      <c r="G13" s="243"/>
      <c r="H13" s="230"/>
    </row>
    <row r="14" spans="1:9" ht="7.5" customHeight="1" thickBot="1">
      <c r="A14" s="86"/>
      <c r="B14" s="86"/>
      <c r="C14" s="86"/>
      <c r="D14" s="86"/>
      <c r="E14" s="86"/>
      <c r="H14" s="86"/>
    </row>
    <row r="15" spans="1:9" s="105" customFormat="1" ht="15.6" customHeight="1" thickTop="1" thickBot="1">
      <c r="A15" s="92" t="s">
        <v>359</v>
      </c>
      <c r="B15" s="103"/>
      <c r="C15" s="103"/>
      <c r="D15" s="103"/>
      <c r="E15" s="104"/>
      <c r="G15" s="89" t="s">
        <v>483</v>
      </c>
      <c r="H15" s="207"/>
      <c r="I15" s="104"/>
    </row>
    <row r="16" spans="1:9" s="105" customFormat="1" ht="12.95" customHeight="1" thickBot="1">
      <c r="A16" s="179" t="s">
        <v>405</v>
      </c>
      <c r="B16" s="64" t="s">
        <v>515</v>
      </c>
      <c r="C16" s="106"/>
      <c r="D16" s="62"/>
      <c r="E16" s="107" t="s">
        <v>364</v>
      </c>
      <c r="G16" s="209" t="s">
        <v>484</v>
      </c>
      <c r="H16" s="81"/>
      <c r="I16" s="109"/>
    </row>
    <row r="17" spans="1:10" s="105" customFormat="1" ht="12.95" customHeight="1" thickBot="1">
      <c r="A17" s="180" t="s">
        <v>406</v>
      </c>
      <c r="B17" s="108" t="s">
        <v>378</v>
      </c>
      <c r="D17" s="62"/>
      <c r="E17" s="109"/>
      <c r="G17" s="209" t="s">
        <v>485</v>
      </c>
      <c r="H17" s="81"/>
      <c r="I17" s="109"/>
    </row>
    <row r="18" spans="1:10" s="105" customFormat="1" ht="12.95" customHeight="1" thickBot="1">
      <c r="A18" s="180" t="s">
        <v>407</v>
      </c>
      <c r="B18" s="105" t="s">
        <v>379</v>
      </c>
      <c r="C18" s="110"/>
      <c r="D18" s="97"/>
      <c r="E18" s="109"/>
      <c r="G18" s="209" t="s">
        <v>486</v>
      </c>
      <c r="H18" s="81"/>
      <c r="I18" s="109"/>
    </row>
    <row r="19" spans="1:10" s="105" customFormat="1" ht="12.95" customHeight="1" thickBot="1">
      <c r="A19" s="180" t="s">
        <v>408</v>
      </c>
      <c r="B19" s="111" t="s">
        <v>380</v>
      </c>
      <c r="C19" s="110"/>
      <c r="D19" s="79" t="s">
        <v>116</v>
      </c>
      <c r="E19" s="109"/>
      <c r="G19" s="210">
        <v>1</v>
      </c>
      <c r="H19" s="211" t="s">
        <v>487</v>
      </c>
      <c r="I19" s="213" t="s">
        <v>488</v>
      </c>
    </row>
    <row r="20" spans="1:10" s="105" customFormat="1" ht="12.95" customHeight="1" thickBot="1">
      <c r="A20" s="180" t="s">
        <v>409</v>
      </c>
      <c r="B20" s="112" t="s">
        <v>381</v>
      </c>
      <c r="C20" s="106"/>
      <c r="D20" s="62"/>
      <c r="E20" s="109"/>
      <c r="G20" s="210">
        <v>2</v>
      </c>
      <c r="H20" s="212" t="s">
        <v>495</v>
      </c>
      <c r="I20" s="213" t="str">
        <f>IF(D29="はい","○","")</f>
        <v/>
      </c>
    </row>
    <row r="21" spans="1:10" s="105" customFormat="1" ht="12.95" customHeight="1" thickBot="1">
      <c r="A21" s="180" t="s">
        <v>410</v>
      </c>
      <c r="B21" s="64" t="s">
        <v>362</v>
      </c>
      <c r="C21" s="106"/>
      <c r="D21" s="79"/>
      <c r="E21" s="109"/>
      <c r="G21" s="210">
        <v>3</v>
      </c>
      <c r="H21" s="211" t="s">
        <v>494</v>
      </c>
      <c r="I21" s="213" t="str">
        <f>IF(SUM(D44:D52,H44:H52)&gt;0,"○","")</f>
        <v/>
      </c>
    </row>
    <row r="22" spans="1:10" s="105" customFormat="1" ht="12.95" customHeight="1" thickBot="1">
      <c r="A22" s="180" t="s">
        <v>411</v>
      </c>
      <c r="B22" s="105" t="s">
        <v>363</v>
      </c>
      <c r="D22" s="220"/>
      <c r="E22" s="107" t="e">
        <f>MID(D21,SEARCH("(",D21)+1,3)</f>
        <v>#VALUE!</v>
      </c>
      <c r="G22" s="210">
        <v>4</v>
      </c>
      <c r="H22" s="211" t="s">
        <v>493</v>
      </c>
      <c r="I22" s="213" t="str">
        <f>IF(D29="いいえ","○","")</f>
        <v/>
      </c>
    </row>
    <row r="23" spans="1:10" s="105" customFormat="1" ht="12.95" customHeight="1" thickBot="1">
      <c r="A23" s="180" t="s">
        <v>412</v>
      </c>
      <c r="B23" s="154" t="s">
        <v>392</v>
      </c>
      <c r="C23" s="106"/>
      <c r="D23" s="79"/>
      <c r="E23" s="109"/>
      <c r="G23" s="210">
        <v>5</v>
      </c>
      <c r="H23" s="211" t="s">
        <v>492</v>
      </c>
      <c r="I23" s="213" t="str">
        <f>IF(OR(D18="障がい者である",D18="特別の障がい者である",D32="障がい者である",D32="特別の障がい者である",H32="障がい者である",H32="特別の障がい者である",SUM(D50:D52,H50:H52)&gt;0),"○","")</f>
        <v/>
      </c>
    </row>
    <row r="24" spans="1:10" s="105" customFormat="1" ht="12.95" customHeight="1" thickBot="1">
      <c r="A24" s="181" t="s">
        <v>413</v>
      </c>
      <c r="B24" s="87" t="s">
        <v>393</v>
      </c>
      <c r="C24" s="114"/>
      <c r="D24" s="220"/>
      <c r="E24" s="115" t="e">
        <f>MID(D23,SEARCH("(",D23)+1,3)</f>
        <v>#VALUE!</v>
      </c>
      <c r="G24" s="208"/>
      <c r="H24" s="124"/>
      <c r="I24" s="134"/>
    </row>
    <row r="25" spans="1:10" s="105" customFormat="1" ht="3" customHeight="1" thickTop="1"/>
    <row r="26" spans="1:10" s="105" customFormat="1" ht="14.1" customHeight="1" thickBot="1">
      <c r="A26" s="84"/>
      <c r="B26" s="84"/>
      <c r="C26" s="85"/>
      <c r="D26" s="116" t="s">
        <v>114</v>
      </c>
      <c r="E26" s="117"/>
      <c r="F26" s="84"/>
      <c r="G26" s="85"/>
      <c r="H26" s="132" t="str">
        <f>IF(AND(D29="はい",D30="いいえ"),"生計維持者１の配偶者",IF(AND(D29="はい",D30="はい"),"生計維持者２",""))</f>
        <v/>
      </c>
      <c r="I26" s="118"/>
      <c r="J26" s="119"/>
    </row>
    <row r="27" spans="1:10" s="105" customFormat="1" ht="15.6" customHeight="1" thickTop="1" thickBot="1">
      <c r="A27" s="89" t="s">
        <v>365</v>
      </c>
      <c r="B27" s="81"/>
      <c r="C27" s="82"/>
      <c r="D27" s="81"/>
      <c r="E27" s="120"/>
      <c r="F27" s="81"/>
      <c r="G27" s="82"/>
      <c r="H27" s="133" t="str">
        <f>IF(H26="生計維持者１の配偶者","(配偶者の基本情報）","")</f>
        <v/>
      </c>
      <c r="I27" s="104"/>
      <c r="J27" s="121"/>
    </row>
    <row r="28" spans="1:10" s="105" customFormat="1" ht="12.95" customHeight="1" thickBot="1">
      <c r="A28" s="182" t="s">
        <v>414</v>
      </c>
      <c r="B28" s="64" t="s">
        <v>515</v>
      </c>
      <c r="C28" s="67"/>
      <c r="D28" s="62"/>
      <c r="E28" s="121" t="s">
        <v>125</v>
      </c>
      <c r="F28" s="185" t="s">
        <v>420</v>
      </c>
      <c r="G28" s="82"/>
      <c r="H28" s="62"/>
      <c r="I28" s="107" t="s">
        <v>125</v>
      </c>
      <c r="J28" s="121"/>
    </row>
    <row r="29" spans="1:10" s="105" customFormat="1" ht="12.95" customHeight="1" thickBot="1">
      <c r="A29" s="183" t="s">
        <v>415</v>
      </c>
      <c r="B29" s="64" t="s">
        <v>398</v>
      </c>
      <c r="C29" s="67"/>
      <c r="D29" s="62"/>
      <c r="E29" s="120"/>
      <c r="F29" s="186"/>
      <c r="G29" s="82"/>
      <c r="H29" s="122"/>
      <c r="I29" s="109"/>
      <c r="J29" s="121"/>
    </row>
    <row r="30" spans="1:10" s="105" customFormat="1" ht="12.95" customHeight="1" thickBot="1">
      <c r="A30" s="183" t="s">
        <v>416</v>
      </c>
      <c r="B30" s="64" t="s">
        <v>404</v>
      </c>
      <c r="C30" s="67"/>
      <c r="D30" s="62"/>
      <c r="E30" s="120"/>
      <c r="F30" s="186"/>
      <c r="G30" s="82"/>
      <c r="H30" s="122"/>
      <c r="I30" s="109"/>
      <c r="J30" s="121"/>
    </row>
    <row r="31" spans="1:10" s="105" customFormat="1" ht="12.95" customHeight="1" thickBot="1">
      <c r="A31" s="183" t="s">
        <v>417</v>
      </c>
      <c r="B31" s="66" t="s">
        <v>401</v>
      </c>
      <c r="C31" s="68"/>
      <c r="D31" s="62"/>
      <c r="E31" s="120"/>
      <c r="F31" s="186"/>
      <c r="G31" s="82"/>
      <c r="H31" s="81"/>
      <c r="I31" s="109"/>
      <c r="J31" s="121"/>
    </row>
    <row r="32" spans="1:10" s="105" customFormat="1" ht="12.95" customHeight="1" thickBot="1">
      <c r="A32" s="183" t="s">
        <v>418</v>
      </c>
      <c r="B32" s="64" t="s">
        <v>382</v>
      </c>
      <c r="C32" s="67"/>
      <c r="D32" s="63"/>
      <c r="E32" s="120"/>
      <c r="F32" s="187" t="s">
        <v>421</v>
      </c>
      <c r="G32" s="82"/>
      <c r="H32" s="63"/>
      <c r="I32" s="109"/>
      <c r="J32" s="121"/>
    </row>
    <row r="33" spans="1:10" s="105" customFormat="1" ht="12.95" customHeight="1" thickBot="1">
      <c r="A33" s="184" t="s">
        <v>419</v>
      </c>
      <c r="B33" s="87" t="s">
        <v>383</v>
      </c>
      <c r="C33" s="88"/>
      <c r="D33" s="63"/>
      <c r="E33" s="123"/>
      <c r="F33" s="188"/>
      <c r="G33" s="129"/>
      <c r="H33" s="135"/>
      <c r="I33" s="134"/>
      <c r="J33" s="121"/>
    </row>
    <row r="34" spans="1:10" s="153" customFormat="1" ht="11.25" customHeight="1" thickTop="1" thickBot="1">
      <c r="A34" s="147" t="str">
        <f>IF(D29="はい","　※申込者の父母が健在である場合、それぞれが生計維持者となりますので、「はい」を選択してください。","")</f>
        <v/>
      </c>
      <c r="B34" s="148"/>
      <c r="C34" s="149"/>
      <c r="D34" s="148"/>
      <c r="E34" s="150"/>
      <c r="F34" s="177"/>
      <c r="G34" s="149"/>
      <c r="H34" s="151"/>
      <c r="I34" s="148"/>
      <c r="J34" s="152"/>
    </row>
    <row r="35" spans="1:10" s="105" customFormat="1" ht="15.6" customHeight="1" thickTop="1" thickBot="1">
      <c r="A35" s="89" t="s">
        <v>366</v>
      </c>
      <c r="B35" s="81"/>
      <c r="C35" s="82"/>
      <c r="D35" s="81"/>
      <c r="E35" s="120"/>
      <c r="F35" s="176"/>
      <c r="G35" s="82"/>
      <c r="H35" s="133" t="str">
        <f>IF(H26="生計維持者１の配偶者","(配偶者の収入・所得の情報）","")</f>
        <v/>
      </c>
      <c r="I35" s="104"/>
      <c r="J35" s="121"/>
    </row>
    <row r="36" spans="1:10" s="105" customFormat="1" ht="12.95" customHeight="1" thickBot="1">
      <c r="A36" s="182" t="s">
        <v>422</v>
      </c>
      <c r="B36" s="64" t="s">
        <v>351</v>
      </c>
      <c r="C36" s="67"/>
      <c r="D36" s="79"/>
      <c r="E36" s="120"/>
      <c r="F36" s="185" t="s">
        <v>428</v>
      </c>
      <c r="G36" s="82"/>
      <c r="H36" s="79"/>
      <c r="I36" s="109"/>
      <c r="J36" s="121"/>
    </row>
    <row r="37" spans="1:10" s="105" customFormat="1" ht="12.95" customHeight="1" thickBot="1">
      <c r="A37" s="183" t="s">
        <v>423</v>
      </c>
      <c r="B37" s="64" t="s">
        <v>353</v>
      </c>
      <c r="C37" s="67"/>
      <c r="D37" s="220"/>
      <c r="E37" s="121" t="e">
        <f>MID(D36,SEARCH("(",D36)+1,3)</f>
        <v>#VALUE!</v>
      </c>
      <c r="F37" s="187" t="s">
        <v>429</v>
      </c>
      <c r="G37" s="82"/>
      <c r="H37" s="220"/>
      <c r="I37" s="107" t="e">
        <f>MID(H36,SEARCH("(",H36)+1,3)</f>
        <v>#VALUE!</v>
      </c>
      <c r="J37" s="121"/>
    </row>
    <row r="38" spans="1:10" s="105" customFormat="1" ht="12.95" customHeight="1" thickBot="1">
      <c r="A38" s="183" t="s">
        <v>424</v>
      </c>
      <c r="B38" s="64" t="s">
        <v>352</v>
      </c>
      <c r="C38" s="67"/>
      <c r="D38" s="79"/>
      <c r="E38" s="120"/>
      <c r="F38" s="187" t="s">
        <v>430</v>
      </c>
      <c r="G38" s="82"/>
      <c r="H38" s="79"/>
      <c r="I38" s="109"/>
      <c r="J38" s="121"/>
    </row>
    <row r="39" spans="1:10" s="105" customFormat="1" ht="12.95" customHeight="1" thickBot="1">
      <c r="A39" s="183" t="s">
        <v>425</v>
      </c>
      <c r="B39" s="64" t="s">
        <v>354</v>
      </c>
      <c r="C39" s="67"/>
      <c r="D39" s="220"/>
      <c r="E39" s="121" t="e">
        <f>MID(D38,SEARCH("(",D38)+1,3)</f>
        <v>#VALUE!</v>
      </c>
      <c r="F39" s="187" t="s">
        <v>431</v>
      </c>
      <c r="G39" s="82"/>
      <c r="H39" s="220"/>
      <c r="I39" s="127" t="e">
        <f>MID(H38,SEARCH("(",H38)+1,3)</f>
        <v>#VALUE!</v>
      </c>
      <c r="J39" s="121"/>
    </row>
    <row r="40" spans="1:10" s="105" customFormat="1" ht="12.95" customHeight="1" thickBot="1">
      <c r="A40" s="183" t="s">
        <v>426</v>
      </c>
      <c r="B40" s="155" t="s">
        <v>390</v>
      </c>
      <c r="C40" s="67"/>
      <c r="D40" s="79"/>
      <c r="E40" s="120"/>
      <c r="F40" s="187" t="s">
        <v>432</v>
      </c>
      <c r="G40" s="82"/>
      <c r="H40" s="79"/>
      <c r="I40" s="128"/>
      <c r="J40" s="121"/>
    </row>
    <row r="41" spans="1:10" s="105" customFormat="1" ht="12.95" customHeight="1" thickBot="1">
      <c r="A41" s="184" t="s">
        <v>427</v>
      </c>
      <c r="B41" s="91" t="s">
        <v>391</v>
      </c>
      <c r="C41" s="74"/>
      <c r="D41" s="220"/>
      <c r="E41" s="123" t="e">
        <f>MID(D40,SEARCH("(",D40)+1,3)</f>
        <v>#VALUE!</v>
      </c>
      <c r="F41" s="189" t="s">
        <v>433</v>
      </c>
      <c r="G41" s="125"/>
      <c r="H41" s="220"/>
      <c r="I41" s="127" t="e">
        <f>MID(H40,SEARCH("(",H40)+1,3)</f>
        <v>#VALUE!</v>
      </c>
      <c r="J41" s="121"/>
    </row>
    <row r="42" spans="1:10" s="105" customFormat="1" ht="7.5" customHeight="1" thickTop="1" thickBot="1">
      <c r="A42" s="178"/>
      <c r="B42" s="84"/>
      <c r="C42" s="90"/>
      <c r="D42" s="84"/>
      <c r="E42" s="126"/>
      <c r="F42" s="178"/>
      <c r="G42" s="90"/>
      <c r="H42" s="84"/>
      <c r="I42" s="130"/>
      <c r="J42" s="121"/>
    </row>
    <row r="43" spans="1:10" s="105" customFormat="1" ht="15.6" customHeight="1" thickTop="1" thickBot="1">
      <c r="A43" s="239" t="s">
        <v>452</v>
      </c>
      <c r="B43" s="240"/>
      <c r="C43" s="240"/>
      <c r="D43" s="240"/>
      <c r="E43" s="120"/>
      <c r="F43" s="176"/>
      <c r="G43" s="82"/>
      <c r="H43" s="133" t="str">
        <f>IF(H26="生計維持者１の配偶者","(配偶者の扶養の情報）","")</f>
        <v/>
      </c>
      <c r="I43" s="104"/>
      <c r="J43" s="121"/>
    </row>
    <row r="44" spans="1:10" s="105" customFormat="1" ht="12.95" customHeight="1" thickBot="1">
      <c r="A44" s="183" t="s">
        <v>434</v>
      </c>
      <c r="B44" s="64" t="s">
        <v>0</v>
      </c>
      <c r="C44" s="67"/>
      <c r="D44" s="62"/>
      <c r="E44" s="121" t="s">
        <v>127</v>
      </c>
      <c r="F44" s="185" t="s">
        <v>443</v>
      </c>
      <c r="G44" s="82"/>
      <c r="H44" s="62"/>
      <c r="I44" s="107" t="s">
        <v>127</v>
      </c>
      <c r="J44" s="121"/>
    </row>
    <row r="45" spans="1:10" s="105" customFormat="1" ht="12.95" customHeight="1" thickBot="1">
      <c r="A45" s="183" t="s">
        <v>435</v>
      </c>
      <c r="B45" s="64" t="s">
        <v>1</v>
      </c>
      <c r="C45" s="67"/>
      <c r="D45" s="62"/>
      <c r="E45" s="121" t="s">
        <v>127</v>
      </c>
      <c r="F45" s="187" t="s">
        <v>444</v>
      </c>
      <c r="G45" s="82"/>
      <c r="H45" s="62"/>
      <c r="I45" s="107" t="s">
        <v>127</v>
      </c>
      <c r="J45" s="121"/>
    </row>
    <row r="46" spans="1:10" s="105" customFormat="1" ht="12.95" customHeight="1" thickBot="1">
      <c r="A46" s="183" t="s">
        <v>436</v>
      </c>
      <c r="B46" s="64" t="s">
        <v>2</v>
      </c>
      <c r="C46" s="67"/>
      <c r="D46" s="62"/>
      <c r="E46" s="121" t="s">
        <v>127</v>
      </c>
      <c r="F46" s="187" t="s">
        <v>445</v>
      </c>
      <c r="G46" s="82"/>
      <c r="H46" s="62"/>
      <c r="I46" s="107" t="s">
        <v>127</v>
      </c>
      <c r="J46" s="121"/>
    </row>
    <row r="47" spans="1:10" s="105" customFormat="1" ht="12.95" customHeight="1" thickBot="1">
      <c r="A47" s="183" t="s">
        <v>437</v>
      </c>
      <c r="B47" s="64" t="s">
        <v>3</v>
      </c>
      <c r="C47" s="67"/>
      <c r="D47" s="62"/>
      <c r="E47" s="121" t="s">
        <v>127</v>
      </c>
      <c r="F47" s="187" t="s">
        <v>446</v>
      </c>
      <c r="G47" s="82"/>
      <c r="H47" s="62"/>
      <c r="I47" s="107" t="s">
        <v>127</v>
      </c>
      <c r="J47" s="121"/>
    </row>
    <row r="48" spans="1:10" s="105" customFormat="1" ht="12.95" customHeight="1" thickBot="1">
      <c r="A48" s="183" t="s">
        <v>438</v>
      </c>
      <c r="B48" s="64" t="s">
        <v>4</v>
      </c>
      <c r="C48" s="67"/>
      <c r="D48" s="62"/>
      <c r="E48" s="121" t="s">
        <v>127</v>
      </c>
      <c r="F48" s="187" t="s">
        <v>447</v>
      </c>
      <c r="G48" s="82"/>
      <c r="H48" s="62"/>
      <c r="I48" s="107" t="s">
        <v>127</v>
      </c>
      <c r="J48" s="121"/>
    </row>
    <row r="49" spans="1:10" s="105" customFormat="1" ht="12.95" customHeight="1" thickBot="1">
      <c r="A49" s="183" t="s">
        <v>439</v>
      </c>
      <c r="B49" s="64" t="s">
        <v>5</v>
      </c>
      <c r="C49" s="67"/>
      <c r="D49" s="62"/>
      <c r="E49" s="121" t="s">
        <v>127</v>
      </c>
      <c r="F49" s="187" t="s">
        <v>448</v>
      </c>
      <c r="G49" s="82"/>
      <c r="H49" s="62"/>
      <c r="I49" s="107" t="s">
        <v>127</v>
      </c>
      <c r="J49" s="121"/>
    </row>
    <row r="50" spans="1:10" s="105" customFormat="1" ht="12.95" customHeight="1" thickBot="1">
      <c r="A50" s="183" t="s">
        <v>440</v>
      </c>
      <c r="B50" s="64" t="s">
        <v>386</v>
      </c>
      <c r="C50" s="67"/>
      <c r="D50" s="62"/>
      <c r="E50" s="121" t="s">
        <v>127</v>
      </c>
      <c r="F50" s="187" t="s">
        <v>449</v>
      </c>
      <c r="G50" s="82"/>
      <c r="H50" s="62"/>
      <c r="I50" s="107" t="s">
        <v>127</v>
      </c>
      <c r="J50" s="121"/>
    </row>
    <row r="51" spans="1:10" s="105" customFormat="1" ht="12.95" customHeight="1" thickBot="1">
      <c r="A51" s="183" t="s">
        <v>441</v>
      </c>
      <c r="B51" s="65" t="s">
        <v>387</v>
      </c>
      <c r="C51" s="69"/>
      <c r="D51" s="62"/>
      <c r="E51" s="121" t="s">
        <v>127</v>
      </c>
      <c r="F51" s="187" t="s">
        <v>450</v>
      </c>
      <c r="G51" s="82"/>
      <c r="H51" s="62"/>
      <c r="I51" s="107" t="s">
        <v>127</v>
      </c>
      <c r="J51" s="121"/>
    </row>
    <row r="52" spans="1:10" s="105" customFormat="1" ht="12.95" customHeight="1" thickBot="1">
      <c r="A52" s="184" t="s">
        <v>442</v>
      </c>
      <c r="B52" s="131" t="s">
        <v>388</v>
      </c>
      <c r="C52" s="88"/>
      <c r="D52" s="62"/>
      <c r="E52" s="123" t="s">
        <v>127</v>
      </c>
      <c r="F52" s="190" t="s">
        <v>451</v>
      </c>
      <c r="G52" s="125"/>
      <c r="H52" s="62"/>
      <c r="I52" s="115" t="s">
        <v>127</v>
      </c>
      <c r="J52" s="121"/>
    </row>
    <row r="53" spans="1:10" ht="6.6" customHeight="1" thickTop="1">
      <c r="C53" s="70"/>
      <c r="D53" s="71"/>
      <c r="E53" s="72"/>
      <c r="G53" s="70"/>
      <c r="H53" s="73"/>
      <c r="I53" s="73"/>
      <c r="J53" s="72"/>
    </row>
    <row r="54" spans="1:10" ht="12.75" hidden="1" customHeight="1">
      <c r="B54" t="s">
        <v>377</v>
      </c>
    </row>
    <row r="55" spans="1:10" ht="17.25" hidden="1" customHeight="1" thickBot="1">
      <c r="B55" s="83" t="s">
        <v>360</v>
      </c>
      <c r="C55" s="83"/>
      <c r="D55" s="83"/>
      <c r="E55" s="83"/>
      <c r="H55" s="83" t="s">
        <v>376</v>
      </c>
      <c r="I55" s="83"/>
    </row>
    <row r="56" spans="1:10" ht="23.25" hidden="1" customHeight="1" thickBot="1">
      <c r="B56" s="94" t="s">
        <v>361</v>
      </c>
      <c r="C56" s="94"/>
      <c r="D56" s="94"/>
      <c r="E56" s="94"/>
      <c r="H56" s="83" t="s">
        <v>376</v>
      </c>
      <c r="I56" s="83"/>
    </row>
    <row r="57" spans="1:10" ht="3.75" customHeight="1"/>
    <row r="58" spans="1:10">
      <c r="B58" t="s">
        <v>395</v>
      </c>
    </row>
    <row r="59" spans="1:10">
      <c r="B59" s="101" t="s">
        <v>514</v>
      </c>
    </row>
    <row r="60" spans="1:10">
      <c r="B60" s="102" t="s">
        <v>397</v>
      </c>
    </row>
    <row r="61" spans="1:10">
      <c r="B61" s="102" t="s">
        <v>506</v>
      </c>
    </row>
    <row r="62" spans="1:10">
      <c r="B62" s="102" t="s">
        <v>507</v>
      </c>
    </row>
    <row r="63" spans="1:10">
      <c r="B63" s="102" t="s">
        <v>508</v>
      </c>
    </row>
    <row r="64" spans="1:10">
      <c r="B64" s="156" t="s">
        <v>396</v>
      </c>
      <c r="C64" s="157"/>
      <c r="D64" s="157"/>
      <c r="E64" s="157"/>
      <c r="F64" s="157"/>
      <c r="G64" s="157"/>
      <c r="H64" s="157"/>
    </row>
    <row r="65" spans="1:11" ht="10.5" customHeight="1">
      <c r="A65" s="61"/>
      <c r="B65" s="214" t="s">
        <v>389</v>
      </c>
      <c r="C65" s="61"/>
      <c r="D65" s="61"/>
      <c r="E65" s="61"/>
      <c r="F65" s="61"/>
      <c r="G65" s="61"/>
      <c r="H65" s="61"/>
      <c r="I65" s="61"/>
      <c r="J65" s="61"/>
      <c r="K65" s="61"/>
    </row>
    <row r="66" spans="1:11" ht="13.5" customHeight="1">
      <c r="A66" s="146"/>
      <c r="B66" s="215" t="s">
        <v>489</v>
      </c>
      <c r="C66" s="146"/>
      <c r="D66" s="146"/>
      <c r="E66" s="146"/>
      <c r="F66" s="146"/>
      <c r="G66" s="146"/>
      <c r="H66" s="146"/>
      <c r="I66" s="146"/>
      <c r="J66" s="146"/>
      <c r="K66" s="146"/>
    </row>
    <row r="67" spans="1:11">
      <c r="B67" s="99" t="s">
        <v>385</v>
      </c>
    </row>
    <row r="68" spans="1:11" ht="10.5" customHeight="1">
      <c r="A68" s="98"/>
      <c r="B68" s="136" t="s">
        <v>516</v>
      </c>
      <c r="C68" s="137"/>
      <c r="D68" s="138" t="e">
        <f>計算シート!B33</f>
        <v>#N/A</v>
      </c>
      <c r="E68" s="139"/>
      <c r="F68" s="236"/>
      <c r="G68" s="237"/>
      <c r="H68" s="237"/>
      <c r="I68" s="238"/>
    </row>
    <row r="69" spans="1:11" ht="10.5" customHeight="1">
      <c r="A69" s="100"/>
      <c r="B69" s="140" t="s">
        <v>517</v>
      </c>
      <c r="C69" s="141"/>
      <c r="D69" s="142" t="e">
        <f>計算シート!C33</f>
        <v>#N/A</v>
      </c>
      <c r="E69" s="143"/>
      <c r="F69" s="144"/>
      <c r="G69" s="144"/>
      <c r="H69" s="142" t="e">
        <f>計算シート!D33</f>
        <v>#N/A</v>
      </c>
      <c r="I69" s="145"/>
      <c r="J69" s="61"/>
      <c r="K69" s="61"/>
    </row>
    <row r="70" spans="1:11" ht="10.5" customHeight="1">
      <c r="B70" s="158" t="s">
        <v>518</v>
      </c>
      <c r="C70" s="159"/>
      <c r="D70" s="160" t="e">
        <f>計算シート!C40</f>
        <v>#N/A</v>
      </c>
      <c r="E70" s="161"/>
      <c r="F70" s="162"/>
      <c r="G70" s="162"/>
      <c r="H70" s="160" t="e">
        <f>計算シート!D40</f>
        <v>#N/A</v>
      </c>
      <c r="I70" s="163"/>
      <c r="J70" s="61"/>
    </row>
    <row r="71" spans="1:11" ht="10.5" customHeight="1">
      <c r="B71" s="164" t="s">
        <v>519</v>
      </c>
      <c r="C71" s="165"/>
      <c r="D71" s="166" t="e">
        <f>計算シート!C41</f>
        <v>#N/A</v>
      </c>
      <c r="E71" s="167"/>
      <c r="F71" s="168"/>
      <c r="G71" s="168"/>
      <c r="H71" s="166" t="e">
        <f>計算シート!D41</f>
        <v>#N/A</v>
      </c>
      <c r="I71" s="169"/>
      <c r="K71" s="171" t="s">
        <v>496</v>
      </c>
    </row>
  </sheetData>
  <sheetProtection password="FE18" sheet="1" objects="1" scenarios="1"/>
  <protectedRanges>
    <protectedRange sqref="D10:D13 F10 H10:H11 D16:D24 D28:D33 H28:H32 D36:D41 H36:H41 D44:D52 H44:H52 H8 H13" name="範囲1"/>
  </protectedRanges>
  <mergeCells count="7">
    <mergeCell ref="A1:I1"/>
    <mergeCell ref="B5:I6"/>
    <mergeCell ref="F68:I68"/>
    <mergeCell ref="A43:D43"/>
    <mergeCell ref="E11:G11"/>
    <mergeCell ref="E8:G8"/>
    <mergeCell ref="E13:G13"/>
  </mergeCells>
  <phoneticPr fontId="2"/>
  <conditionalFormatting sqref="B33:E33">
    <cfRule type="expression" dxfId="17" priority="14">
      <formula>$D$29="はい"</formula>
    </cfRule>
  </conditionalFormatting>
  <conditionalFormatting sqref="H33">
    <cfRule type="expression" dxfId="16" priority="3">
      <formula>$D$29="はい"</formula>
    </cfRule>
  </conditionalFormatting>
  <conditionalFormatting sqref="G44:I52">
    <cfRule type="expression" dxfId="15" priority="8">
      <formula>$D$29="いいえ"</formula>
    </cfRule>
  </conditionalFormatting>
  <conditionalFormatting sqref="H69:I71">
    <cfRule type="expression" dxfId="14" priority="7">
      <formula>OR($D$29="いいえ",$D$30="いいえ")</formula>
    </cfRule>
  </conditionalFormatting>
  <conditionalFormatting sqref="B21:E24">
    <cfRule type="expression" dxfId="13" priority="6">
      <formula>$D$20="いいえ"</formula>
    </cfRule>
  </conditionalFormatting>
  <conditionalFormatting sqref="B19:D19">
    <cfRule type="expression" dxfId="12" priority="5">
      <formula>$D$18&lt;&gt;"特別の障がい者である"</formula>
    </cfRule>
  </conditionalFormatting>
  <conditionalFormatting sqref="B30:E31">
    <cfRule type="expression" dxfId="11" priority="4">
      <formula>$D$29="いいえ"</formula>
    </cfRule>
  </conditionalFormatting>
  <conditionalFormatting sqref="G35:I41">
    <cfRule type="expression" dxfId="10" priority="2">
      <formula>$D$29="いいえ"</formula>
    </cfRule>
  </conditionalFormatting>
  <conditionalFormatting sqref="G27:I33">
    <cfRule type="expression" dxfId="9" priority="1">
      <formula>$D$29="いいえ"</formula>
    </cfRule>
  </conditionalFormatting>
  <dataValidations count="6">
    <dataValidation type="whole" allowBlank="1" showInputMessage="1" showErrorMessage="1" sqref="D16 D44:D52 H44:H52">
      <formula1>0</formula1>
      <formula2>99</formula2>
    </dataValidation>
    <dataValidation type="decimal" allowBlank="1" showInputMessage="1" showErrorMessage="1" sqref="D22">
      <formula1>0</formula1>
      <formula2>9.99999999999999E+23</formula2>
    </dataValidation>
    <dataValidation type="decimal" allowBlank="1" showInputMessage="1" showErrorMessage="1" sqref="H37 D39 H39 D37">
      <formula1>0</formula1>
      <formula2>999999999999999000000</formula2>
    </dataValidation>
    <dataValidation type="whole" allowBlank="1" showInputMessage="1" showErrorMessage="1" sqref="D28 H28">
      <formula1>0</formula1>
      <formula2>999</formula2>
    </dataValidation>
    <dataValidation type="decimal" allowBlank="1" showInputMessage="1" showErrorMessage="1" sqref="D41 H41 D24">
      <formula1>-999999999999999000000</formula1>
      <formula2>999999999999999000000</formula2>
    </dataValidation>
    <dataValidation type="date" allowBlank="1" showInputMessage="1" showErrorMessage="1" sqref="H11 H8">
      <formula1>1</formula1>
      <formula2>401404</formula2>
    </dataValidation>
  </dataValidations>
  <pageMargins left="0.43307086614173229" right="0.43307086614173229" top="0.35433070866141736" bottom="0.35433070866141736"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計算シート!$F$4:$F$6</xm:f>
          </x14:formula1>
          <xm:sqref>H32 D18 D32</xm:sqref>
        </x14:dataValidation>
        <x14:dataValidation type="list" allowBlank="1" showInputMessage="1" showErrorMessage="1">
          <x14:formula1>
            <xm:f>計算シート!$F$2:$F$3</xm:f>
          </x14:formula1>
          <xm:sqref>D29:D31 D19:D20</xm:sqref>
        </x14:dataValidation>
        <x14:dataValidation type="list" allowBlank="1" showInputMessage="1" showErrorMessage="1">
          <x14:formula1>
            <xm:f>レート表!$N$12:$N$74</xm:f>
          </x14:formula1>
          <xm:sqref>D36 D40 H36 D38 H38 H40 D21 D23</xm:sqref>
        </x14:dataValidation>
        <x14:dataValidation type="list" allowBlank="1" showInputMessage="1" showErrorMessage="1">
          <x14:formula1>
            <xm:f>計算シート!$F$7:$F$9</xm:f>
          </x14:formula1>
          <xm:sqref>D33</xm:sqref>
        </x14:dataValidation>
        <x14:dataValidation type="list" allowBlank="1" showInputMessage="1" showErrorMessage="1">
          <x14:formula1>
            <xm:f>計算シート!$F$10:$F$12</xm:f>
          </x14:formula1>
          <xm:sqref>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71"/>
  <sheetViews>
    <sheetView showGridLines="0" view="pageBreakPreview" zoomScale="90" zoomScaleNormal="100" zoomScaleSheetLayoutView="90" workbookViewId="0">
      <selection activeCell="H17" sqref="H17"/>
    </sheetView>
  </sheetViews>
  <sheetFormatPr defaultRowHeight="13.5"/>
  <cols>
    <col min="1" max="1" width="3.125" customWidth="1"/>
    <col min="2" max="2" width="34.625" customWidth="1"/>
    <col min="3" max="3" width="0.625" customWidth="1"/>
    <col min="4" max="4" width="16.625" customWidth="1"/>
    <col min="5" max="5" width="4.75" bestFit="1" customWidth="1"/>
    <col min="6" max="6" width="4.125" customWidth="1"/>
    <col min="7" max="7" width="2.5" customWidth="1"/>
    <col min="8" max="8" width="16.625" customWidth="1"/>
    <col min="9" max="9" width="4.75" bestFit="1" customWidth="1"/>
    <col min="10" max="10" width="0.625" customWidth="1"/>
    <col min="11" max="11" width="4.875" customWidth="1"/>
    <col min="22" max="22" width="4.25" customWidth="1"/>
  </cols>
  <sheetData>
    <row r="1" spans="1:22">
      <c r="A1" s="234" t="s">
        <v>503</v>
      </c>
      <c r="B1" s="234"/>
      <c r="C1" s="234"/>
      <c r="D1" s="234"/>
      <c r="E1" s="234"/>
      <c r="F1" s="234"/>
      <c r="G1" s="234"/>
      <c r="H1" s="234"/>
      <c r="I1" s="234"/>
      <c r="K1" s="195"/>
      <c r="L1" s="234" t="s">
        <v>453</v>
      </c>
      <c r="M1" s="234"/>
      <c r="N1" s="234"/>
      <c r="O1" s="234"/>
      <c r="P1" s="234"/>
      <c r="Q1" s="234"/>
      <c r="R1" s="234"/>
      <c r="S1" s="234"/>
      <c r="T1" s="234"/>
      <c r="U1" s="234"/>
      <c r="V1" s="234"/>
    </row>
    <row r="2" spans="1:22" ht="6" customHeight="1">
      <c r="A2" s="172"/>
      <c r="B2" s="172"/>
      <c r="C2" s="172"/>
      <c r="D2" s="172"/>
      <c r="E2" s="172"/>
      <c r="F2" s="172"/>
      <c r="G2" s="172"/>
      <c r="H2" s="172"/>
      <c r="I2" s="172"/>
      <c r="K2" s="195"/>
    </row>
    <row r="3" spans="1:22">
      <c r="A3" s="93" t="s">
        <v>384</v>
      </c>
      <c r="C3" s="172"/>
      <c r="D3" s="172"/>
      <c r="E3" s="172"/>
      <c r="F3" s="172"/>
      <c r="G3" s="172"/>
      <c r="H3" s="172"/>
      <c r="I3" s="172"/>
      <c r="K3" s="195"/>
      <c r="L3" s="193" t="s">
        <v>454</v>
      </c>
      <c r="M3" s="193"/>
      <c r="N3" s="193"/>
      <c r="O3" s="193"/>
      <c r="P3" s="193"/>
      <c r="Q3" s="193"/>
      <c r="R3" s="193"/>
      <c r="S3" s="193"/>
      <c r="T3" s="193"/>
      <c r="U3" s="193"/>
      <c r="V3" s="193"/>
    </row>
    <row r="4" spans="1:22" ht="9.75" customHeight="1">
      <c r="A4" s="172"/>
      <c r="B4" s="93"/>
      <c r="C4" s="172"/>
      <c r="D4" s="172"/>
      <c r="E4" s="172"/>
      <c r="F4" s="172"/>
      <c r="G4" s="172"/>
      <c r="H4" s="172"/>
      <c r="I4" s="172"/>
      <c r="K4" s="195"/>
      <c r="L4" s="193"/>
      <c r="M4" s="193"/>
      <c r="N4" s="193"/>
      <c r="O4" s="193"/>
      <c r="P4" s="193"/>
      <c r="Q4" s="193"/>
      <c r="R4" s="193"/>
      <c r="S4" s="193"/>
      <c r="T4" s="193"/>
      <c r="U4" s="193"/>
      <c r="V4" s="193"/>
    </row>
    <row r="5" spans="1:22">
      <c r="A5" s="172"/>
      <c r="B5" s="235" t="s">
        <v>500</v>
      </c>
      <c r="C5" s="235"/>
      <c r="D5" s="235"/>
      <c r="E5" s="235"/>
      <c r="F5" s="235"/>
      <c r="G5" s="235"/>
      <c r="H5" s="235"/>
      <c r="I5" s="235"/>
      <c r="K5" s="195"/>
      <c r="L5" s="247" t="s">
        <v>504</v>
      </c>
      <c r="M5" s="247"/>
      <c r="N5" s="247"/>
      <c r="O5" s="247"/>
      <c r="P5" s="247"/>
      <c r="Q5" s="247"/>
      <c r="R5" s="247"/>
      <c r="S5" s="247"/>
      <c r="T5" s="247"/>
      <c r="U5" s="247"/>
      <c r="V5" s="247"/>
    </row>
    <row r="6" spans="1:22">
      <c r="A6" s="172"/>
      <c r="B6" s="235"/>
      <c r="C6" s="235"/>
      <c r="D6" s="235"/>
      <c r="E6" s="235"/>
      <c r="F6" s="235"/>
      <c r="G6" s="235"/>
      <c r="H6" s="235"/>
      <c r="I6" s="235"/>
      <c r="K6" s="195"/>
      <c r="L6" s="247"/>
      <c r="M6" s="247"/>
      <c r="N6" s="247"/>
      <c r="O6" s="247"/>
      <c r="P6" s="247"/>
      <c r="Q6" s="247"/>
      <c r="R6" s="247"/>
      <c r="S6" s="247"/>
      <c r="T6" s="247"/>
      <c r="U6" s="247"/>
      <c r="V6" s="247"/>
    </row>
    <row r="7" spans="1:22">
      <c r="A7" s="218"/>
      <c r="B7" s="219"/>
      <c r="C7" s="219"/>
      <c r="D7" s="219"/>
      <c r="E7" s="219"/>
      <c r="F7" s="219"/>
      <c r="G7" s="219"/>
      <c r="H7" s="219"/>
      <c r="I7" s="219"/>
      <c r="K7" s="195"/>
      <c r="L7" s="247" t="s">
        <v>523</v>
      </c>
      <c r="M7" s="247"/>
      <c r="N7" s="247"/>
      <c r="O7" s="247"/>
      <c r="P7" s="247"/>
      <c r="Q7" s="247"/>
      <c r="R7" s="247"/>
      <c r="S7" s="247"/>
      <c r="T7" s="247"/>
      <c r="U7" s="247"/>
      <c r="V7" s="247"/>
    </row>
    <row r="8" spans="1:22" ht="14.25" thickBot="1">
      <c r="A8" s="218"/>
      <c r="B8" s="219"/>
      <c r="C8" s="219"/>
      <c r="D8" s="219"/>
      <c r="E8" s="242" t="s">
        <v>498</v>
      </c>
      <c r="F8" s="242"/>
      <c r="G8" s="242"/>
      <c r="H8" s="217">
        <v>43647</v>
      </c>
      <c r="I8" s="219"/>
      <c r="K8" s="195"/>
      <c r="L8" s="247"/>
      <c r="M8" s="247"/>
      <c r="N8" s="247"/>
      <c r="O8" s="247"/>
      <c r="P8" s="247"/>
      <c r="Q8" s="247"/>
      <c r="R8" s="247"/>
      <c r="S8" s="247"/>
      <c r="T8" s="247"/>
      <c r="U8" s="247"/>
      <c r="V8" s="247"/>
    </row>
    <row r="9" spans="1:22" ht="13.5" customHeight="1">
      <c r="A9" s="172"/>
      <c r="B9" s="172"/>
      <c r="C9" s="172"/>
      <c r="D9" s="172"/>
      <c r="E9" s="61"/>
      <c r="F9" s="61"/>
      <c r="G9" s="61"/>
      <c r="H9" s="221" t="s">
        <v>497</v>
      </c>
      <c r="I9" s="174"/>
      <c r="K9" s="195"/>
      <c r="L9" s="200" t="s">
        <v>477</v>
      </c>
      <c r="M9" s="222"/>
      <c r="N9" s="222"/>
      <c r="O9" s="222"/>
      <c r="P9" s="222"/>
      <c r="Q9" s="222"/>
      <c r="R9" s="222"/>
      <c r="S9" s="222"/>
      <c r="T9" s="222"/>
      <c r="U9" s="222"/>
      <c r="V9" s="222"/>
    </row>
    <row r="10" spans="1:22" ht="14.25" thickBot="1">
      <c r="A10" s="172"/>
      <c r="B10" s="201" t="s">
        <v>482</v>
      </c>
      <c r="C10" s="83"/>
      <c r="D10" s="202">
        <v>12345678</v>
      </c>
      <c r="E10" s="203" t="s">
        <v>481</v>
      </c>
      <c r="F10" s="204">
        <v>101</v>
      </c>
      <c r="G10" s="203" t="s">
        <v>481</v>
      </c>
      <c r="H10" s="205">
        <v>901234</v>
      </c>
      <c r="I10" s="174"/>
      <c r="K10" s="195"/>
      <c r="L10" s="247" t="s">
        <v>505</v>
      </c>
      <c r="M10" s="247"/>
      <c r="N10" s="247"/>
      <c r="O10" s="247"/>
      <c r="P10" s="247"/>
      <c r="Q10" s="247"/>
      <c r="R10" s="247"/>
      <c r="S10" s="247"/>
      <c r="T10" s="247"/>
      <c r="U10" s="247"/>
      <c r="V10" s="247"/>
    </row>
    <row r="11" spans="1:22" ht="14.25" thickBot="1">
      <c r="B11" s="201" t="s">
        <v>356</v>
      </c>
      <c r="C11" s="83"/>
      <c r="D11" s="83" t="s">
        <v>478</v>
      </c>
      <c r="E11" s="241" t="s">
        <v>502</v>
      </c>
      <c r="F11" s="241"/>
      <c r="G11" s="241"/>
      <c r="H11" s="217">
        <v>37072</v>
      </c>
      <c r="K11" s="195"/>
      <c r="L11" s="247"/>
      <c r="M11" s="247"/>
      <c r="N11" s="247"/>
      <c r="O11" s="247"/>
      <c r="P11" s="247"/>
      <c r="Q11" s="247"/>
      <c r="R11" s="247"/>
      <c r="S11" s="247"/>
      <c r="T11" s="247"/>
      <c r="U11" s="247"/>
      <c r="V11" s="247"/>
    </row>
    <row r="12" spans="1:22" ht="14.25" thickBot="1">
      <c r="B12" s="201" t="s">
        <v>357</v>
      </c>
      <c r="C12" s="94"/>
      <c r="D12" s="94" t="s">
        <v>479</v>
      </c>
      <c r="E12" s="61"/>
      <c r="F12" s="61"/>
      <c r="G12" s="61"/>
      <c r="H12" s="221" t="s">
        <v>497</v>
      </c>
      <c r="K12" s="195"/>
      <c r="L12" s="248" t="s">
        <v>524</v>
      </c>
      <c r="M12" s="249"/>
      <c r="N12" s="249"/>
      <c r="O12" s="249"/>
      <c r="P12" s="249"/>
      <c r="Q12" s="249"/>
      <c r="R12" s="249"/>
      <c r="S12" s="249"/>
      <c r="T12" s="249"/>
      <c r="U12" s="249"/>
      <c r="V12" s="249"/>
    </row>
    <row r="13" spans="1:22" ht="14.25" thickBot="1">
      <c r="B13" s="201" t="s">
        <v>358</v>
      </c>
      <c r="C13" s="94"/>
      <c r="D13" s="206" t="s">
        <v>480</v>
      </c>
      <c r="E13" s="216"/>
      <c r="F13" s="216"/>
      <c r="G13" s="216"/>
      <c r="H13" s="216"/>
      <c r="K13" s="195"/>
      <c r="L13" s="248"/>
      <c r="M13" s="249"/>
      <c r="N13" s="249"/>
      <c r="O13" s="249"/>
      <c r="P13" s="249"/>
      <c r="Q13" s="249"/>
      <c r="R13" s="249"/>
      <c r="S13" s="249"/>
      <c r="T13" s="249"/>
      <c r="U13" s="249"/>
      <c r="V13" s="249"/>
    </row>
    <row r="14" spans="1:22" ht="7.5" customHeight="1" thickBot="1">
      <c r="A14" s="86"/>
      <c r="B14" s="86"/>
      <c r="C14" s="86"/>
      <c r="D14" s="86"/>
      <c r="E14" s="86"/>
      <c r="K14" s="195"/>
      <c r="L14" s="248"/>
      <c r="M14" s="249"/>
      <c r="N14" s="249"/>
      <c r="O14" s="249"/>
      <c r="P14" s="249"/>
      <c r="Q14" s="249"/>
      <c r="R14" s="249"/>
      <c r="S14" s="249"/>
      <c r="T14" s="249"/>
      <c r="U14" s="249"/>
      <c r="V14" s="249"/>
    </row>
    <row r="15" spans="1:22" s="105" customFormat="1" ht="15.6" customHeight="1" thickTop="1" thickBot="1">
      <c r="A15" s="92" t="s">
        <v>359</v>
      </c>
      <c r="B15" s="103"/>
      <c r="C15" s="103"/>
      <c r="D15" s="103"/>
      <c r="E15" s="104"/>
      <c r="G15" s="89" t="s">
        <v>483</v>
      </c>
      <c r="H15" s="207"/>
      <c r="I15" s="104"/>
      <c r="K15" s="196"/>
      <c r="L15" s="248"/>
      <c r="M15" s="249"/>
      <c r="N15" s="249"/>
      <c r="O15" s="249"/>
      <c r="P15" s="249"/>
      <c r="Q15" s="249"/>
      <c r="R15" s="249"/>
      <c r="S15" s="249"/>
      <c r="T15" s="249"/>
      <c r="U15" s="249"/>
      <c r="V15" s="249"/>
    </row>
    <row r="16" spans="1:22" s="105" customFormat="1" ht="12.95" customHeight="1" thickBot="1">
      <c r="A16" s="179" t="s">
        <v>405</v>
      </c>
      <c r="B16" s="64" t="s">
        <v>515</v>
      </c>
      <c r="C16" s="106"/>
      <c r="D16" s="62">
        <v>18</v>
      </c>
      <c r="E16" s="107" t="s">
        <v>125</v>
      </c>
      <c r="G16" s="209" t="s">
        <v>484</v>
      </c>
      <c r="H16" s="81"/>
      <c r="I16" s="109"/>
      <c r="K16" s="196"/>
      <c r="L16" s="248"/>
      <c r="M16" s="249"/>
      <c r="N16" s="249"/>
      <c r="O16" s="249"/>
      <c r="P16" s="249"/>
      <c r="Q16" s="249"/>
      <c r="R16" s="249"/>
      <c r="S16" s="249"/>
      <c r="T16" s="249"/>
      <c r="U16" s="249"/>
      <c r="V16" s="249"/>
    </row>
    <row r="17" spans="1:22" s="105" customFormat="1" ht="12.95" customHeight="1" thickBot="1">
      <c r="A17" s="180" t="s">
        <v>406</v>
      </c>
      <c r="B17" s="108" t="s">
        <v>378</v>
      </c>
      <c r="D17" s="62" t="s">
        <v>114</v>
      </c>
      <c r="E17" s="109"/>
      <c r="G17" s="209" t="s">
        <v>485</v>
      </c>
      <c r="H17" s="81"/>
      <c r="I17" s="109"/>
      <c r="K17" s="196"/>
      <c r="L17" s="245" t="s">
        <v>456</v>
      </c>
      <c r="M17" s="246"/>
      <c r="N17" s="246"/>
      <c r="O17" s="246"/>
      <c r="P17" s="246"/>
      <c r="Q17" s="246"/>
      <c r="R17" s="246"/>
      <c r="S17" s="246"/>
      <c r="T17" s="246"/>
      <c r="U17" s="246"/>
      <c r="V17" s="246"/>
    </row>
    <row r="18" spans="1:22" s="105" customFormat="1" ht="12.95" customHeight="1" thickBot="1">
      <c r="A18" s="180" t="s">
        <v>407</v>
      </c>
      <c r="B18" s="105" t="s">
        <v>379</v>
      </c>
      <c r="C18" s="110"/>
      <c r="D18" s="97" t="s">
        <v>345</v>
      </c>
      <c r="E18" s="109"/>
      <c r="G18" s="209" t="s">
        <v>486</v>
      </c>
      <c r="H18" s="81"/>
      <c r="I18" s="109"/>
      <c r="K18" s="196"/>
      <c r="L18" s="245"/>
      <c r="M18" s="246"/>
      <c r="N18" s="246"/>
      <c r="O18" s="246"/>
      <c r="P18" s="246"/>
      <c r="Q18" s="246"/>
      <c r="R18" s="246"/>
      <c r="S18" s="246"/>
      <c r="T18" s="246"/>
      <c r="U18" s="246"/>
      <c r="V18" s="246"/>
    </row>
    <row r="19" spans="1:22" s="105" customFormat="1" ht="12.95" customHeight="1" thickBot="1">
      <c r="A19" s="180" t="s">
        <v>408</v>
      </c>
      <c r="B19" s="111" t="s">
        <v>380</v>
      </c>
      <c r="C19" s="110"/>
      <c r="D19" s="79" t="s">
        <v>118</v>
      </c>
      <c r="E19" s="109"/>
      <c r="G19" s="210">
        <v>1</v>
      </c>
      <c r="H19" s="211" t="s">
        <v>487</v>
      </c>
      <c r="I19" s="213" t="s">
        <v>488</v>
      </c>
      <c r="K19" s="196"/>
      <c r="L19" s="245"/>
      <c r="M19" s="246"/>
      <c r="N19" s="246"/>
      <c r="O19" s="246"/>
      <c r="P19" s="246"/>
      <c r="Q19" s="246"/>
      <c r="R19" s="246"/>
      <c r="S19" s="246"/>
      <c r="T19" s="246"/>
      <c r="U19" s="246"/>
      <c r="V19" s="246"/>
    </row>
    <row r="20" spans="1:22" s="105" customFormat="1" ht="12.95" customHeight="1" thickBot="1">
      <c r="A20" s="180" t="s">
        <v>409</v>
      </c>
      <c r="B20" s="112" t="s">
        <v>381</v>
      </c>
      <c r="C20" s="106"/>
      <c r="D20" s="62" t="s">
        <v>116</v>
      </c>
      <c r="E20" s="109"/>
      <c r="G20" s="210">
        <v>2</v>
      </c>
      <c r="H20" s="212" t="s">
        <v>495</v>
      </c>
      <c r="I20" s="213" t="str">
        <f>IF(D29="はい","○","")</f>
        <v>○</v>
      </c>
      <c r="K20" s="196"/>
      <c r="L20" s="245"/>
      <c r="M20" s="246"/>
      <c r="N20" s="246"/>
      <c r="O20" s="246"/>
      <c r="P20" s="246"/>
      <c r="Q20" s="246"/>
      <c r="R20" s="246"/>
      <c r="S20" s="246"/>
      <c r="T20" s="246"/>
      <c r="U20" s="246"/>
      <c r="V20" s="246"/>
    </row>
    <row r="21" spans="1:22" s="105" customFormat="1" ht="12.95" customHeight="1" thickBot="1">
      <c r="A21" s="180" t="s">
        <v>410</v>
      </c>
      <c r="B21" s="64" t="s">
        <v>362</v>
      </c>
      <c r="C21" s="106"/>
      <c r="D21" s="79" t="s">
        <v>128</v>
      </c>
      <c r="E21" s="109"/>
      <c r="G21" s="210">
        <v>3</v>
      </c>
      <c r="H21" s="211" t="s">
        <v>494</v>
      </c>
      <c r="I21" s="213" t="str">
        <f>IF(SUM(D44:D52,H44:H52)&gt;0,"○","")</f>
        <v>○</v>
      </c>
      <c r="K21" s="196"/>
      <c r="L21" s="245"/>
      <c r="M21" s="246"/>
      <c r="N21" s="246"/>
      <c r="O21" s="246"/>
      <c r="P21" s="246"/>
      <c r="Q21" s="246"/>
      <c r="R21" s="246"/>
      <c r="S21" s="246"/>
      <c r="T21" s="246"/>
      <c r="U21" s="246"/>
      <c r="V21" s="246"/>
    </row>
    <row r="22" spans="1:22" s="105" customFormat="1" ht="12.95" customHeight="1" thickBot="1">
      <c r="A22" s="180" t="s">
        <v>411</v>
      </c>
      <c r="B22" s="105" t="s">
        <v>363</v>
      </c>
      <c r="D22" s="113">
        <v>0</v>
      </c>
      <c r="E22" s="107" t="str">
        <f>MID(D21,SEARCH("(",D21)+1,3)</f>
        <v>JPY</v>
      </c>
      <c r="G22" s="210">
        <v>4</v>
      </c>
      <c r="H22" s="211" t="s">
        <v>493</v>
      </c>
      <c r="I22" s="213" t="str">
        <f>IF(OR(D33="寡婦である",D33="寡夫である"),"○","")</f>
        <v/>
      </c>
      <c r="K22" s="196"/>
      <c r="L22" s="233" t="s">
        <v>509</v>
      </c>
      <c r="M22" s="231"/>
      <c r="N22" s="231"/>
      <c r="O22" s="231"/>
      <c r="P22" s="231"/>
      <c r="Q22" s="231"/>
      <c r="R22" s="231"/>
      <c r="S22" s="231"/>
      <c r="T22" s="231"/>
      <c r="U22" s="231"/>
      <c r="V22" s="231"/>
    </row>
    <row r="23" spans="1:22" s="105" customFormat="1" ht="12.95" customHeight="1" thickBot="1">
      <c r="A23" s="180" t="s">
        <v>412</v>
      </c>
      <c r="B23" s="154" t="s">
        <v>392</v>
      </c>
      <c r="C23" s="106"/>
      <c r="D23" s="79" t="s">
        <v>128</v>
      </c>
      <c r="E23" s="109"/>
      <c r="G23" s="210">
        <v>5</v>
      </c>
      <c r="H23" s="211" t="s">
        <v>492</v>
      </c>
      <c r="I23" s="213" t="str">
        <f>IF(OR(D18="障がい者である",D18="特別の障がい者である",D32="障がい者である",D32="特別の障がい者である",H32="障がい者である",H32="特別の障がい者である",SUM(D50:D52,H50:H52)&gt;0),"○","")</f>
        <v>○</v>
      </c>
      <c r="K23" s="196"/>
      <c r="L23" s="248" t="s">
        <v>510</v>
      </c>
      <c r="M23" s="249"/>
      <c r="N23" s="249"/>
      <c r="O23" s="249"/>
      <c r="P23" s="249"/>
      <c r="Q23" s="249"/>
      <c r="R23" s="249"/>
      <c r="S23" s="249"/>
      <c r="T23" s="249"/>
      <c r="U23" s="249"/>
      <c r="V23" s="249"/>
    </row>
    <row r="24" spans="1:22" s="105" customFormat="1" ht="12.95" customHeight="1" thickBot="1">
      <c r="A24" s="181" t="s">
        <v>413</v>
      </c>
      <c r="B24" s="87" t="s">
        <v>393</v>
      </c>
      <c r="C24" s="114"/>
      <c r="D24" s="113">
        <v>0</v>
      </c>
      <c r="E24" s="115" t="str">
        <f>MID(D23,SEARCH("(",D23)+1,3)</f>
        <v>JPY</v>
      </c>
      <c r="G24" s="208"/>
      <c r="H24" s="124"/>
      <c r="I24" s="134"/>
      <c r="K24" s="196"/>
      <c r="L24" s="248"/>
      <c r="M24" s="249"/>
      <c r="N24" s="249"/>
      <c r="O24" s="249"/>
      <c r="P24" s="249"/>
      <c r="Q24" s="249"/>
      <c r="R24" s="249"/>
      <c r="S24" s="249"/>
      <c r="T24" s="249"/>
      <c r="U24" s="249"/>
      <c r="V24" s="249"/>
    </row>
    <row r="25" spans="1:22" s="105" customFormat="1" ht="3" customHeight="1" thickTop="1">
      <c r="K25" s="196"/>
      <c r="L25" s="194"/>
      <c r="M25" s="193"/>
      <c r="N25" s="193"/>
      <c r="O25" s="193"/>
      <c r="P25" s="193"/>
      <c r="Q25" s="193"/>
      <c r="R25" s="193"/>
      <c r="S25" s="193"/>
      <c r="T25" s="193"/>
      <c r="U25" s="193"/>
      <c r="V25" s="193"/>
    </row>
    <row r="26" spans="1:22" s="105" customFormat="1" ht="14.1" customHeight="1" thickBot="1">
      <c r="A26" s="84"/>
      <c r="B26" s="84"/>
      <c r="C26" s="85"/>
      <c r="D26" s="116" t="s">
        <v>114</v>
      </c>
      <c r="E26" s="117"/>
      <c r="F26" s="84"/>
      <c r="G26" s="85"/>
      <c r="H26" s="132" t="str">
        <f>IF(AND(D29="はい",D30="いいえ"),"生計維持者１の配偶者",IF(AND(D29="はい",D30="はい"),"生計維持者２",""))</f>
        <v>生計維持者２</v>
      </c>
      <c r="I26" s="118"/>
      <c r="J26" s="119"/>
      <c r="K26" s="196"/>
      <c r="L26" s="194" t="s">
        <v>455</v>
      </c>
      <c r="M26" s="194"/>
      <c r="N26" s="193"/>
      <c r="O26" s="193"/>
      <c r="P26" s="193"/>
      <c r="Q26" s="193"/>
      <c r="R26" s="193"/>
      <c r="S26" s="193"/>
      <c r="T26" s="193"/>
      <c r="U26" s="193"/>
      <c r="V26" s="193"/>
    </row>
    <row r="27" spans="1:22" s="105" customFormat="1" ht="15.6" customHeight="1" thickTop="1" thickBot="1">
      <c r="A27" s="89" t="s">
        <v>365</v>
      </c>
      <c r="B27" s="81"/>
      <c r="C27" s="82"/>
      <c r="D27" s="81"/>
      <c r="E27" s="120"/>
      <c r="F27" s="81"/>
      <c r="G27" s="82"/>
      <c r="H27" s="133" t="str">
        <f>IF(H26="生計維持者１の配偶者","(配偶者の基本情報）","")</f>
        <v/>
      </c>
      <c r="I27" s="104"/>
      <c r="J27" s="121"/>
      <c r="K27" s="196"/>
      <c r="L27" s="194" t="s">
        <v>464</v>
      </c>
      <c r="M27" s="194"/>
      <c r="N27" s="193"/>
      <c r="O27" s="193"/>
      <c r="P27" s="193"/>
      <c r="Q27" s="193"/>
      <c r="R27" s="193"/>
      <c r="S27" s="193"/>
      <c r="T27" s="193"/>
      <c r="U27" s="193"/>
      <c r="V27" s="193"/>
    </row>
    <row r="28" spans="1:22" s="105" customFormat="1" ht="12.95" customHeight="1" thickBot="1">
      <c r="A28" s="182" t="s">
        <v>414</v>
      </c>
      <c r="B28" s="64" t="s">
        <v>515</v>
      </c>
      <c r="C28" s="67"/>
      <c r="D28" s="62">
        <v>53</v>
      </c>
      <c r="E28" s="121" t="s">
        <v>125</v>
      </c>
      <c r="F28" s="185" t="s">
        <v>420</v>
      </c>
      <c r="G28" s="82"/>
      <c r="H28" s="62">
        <v>51</v>
      </c>
      <c r="I28" s="107" t="s">
        <v>125</v>
      </c>
      <c r="J28" s="121"/>
      <c r="K28" s="196"/>
      <c r="L28" s="194" t="s">
        <v>525</v>
      </c>
      <c r="M28" s="194"/>
      <c r="N28" s="193"/>
      <c r="O28" s="193"/>
      <c r="P28" s="193"/>
      <c r="Q28" s="193"/>
      <c r="R28" s="193"/>
      <c r="S28" s="193"/>
      <c r="T28" s="193"/>
      <c r="U28" s="193"/>
      <c r="V28" s="193"/>
    </row>
    <row r="29" spans="1:22" s="105" customFormat="1" ht="12.95" customHeight="1" thickBot="1">
      <c r="A29" s="183" t="s">
        <v>415</v>
      </c>
      <c r="B29" s="64" t="s">
        <v>398</v>
      </c>
      <c r="C29" s="67"/>
      <c r="D29" s="62" t="s">
        <v>116</v>
      </c>
      <c r="E29" s="120"/>
      <c r="F29" s="186"/>
      <c r="G29" s="82"/>
      <c r="H29" s="122"/>
      <c r="I29" s="109"/>
      <c r="J29" s="121"/>
      <c r="K29" s="196"/>
      <c r="L29" s="194" t="s">
        <v>465</v>
      </c>
      <c r="M29" s="194"/>
      <c r="N29" s="193"/>
      <c r="O29" s="193"/>
      <c r="P29" s="193"/>
      <c r="Q29" s="193"/>
      <c r="R29" s="193"/>
      <c r="S29" s="193"/>
      <c r="T29" s="193"/>
      <c r="U29" s="193"/>
      <c r="V29" s="193"/>
    </row>
    <row r="30" spans="1:22" s="105" customFormat="1" ht="12.95" customHeight="1" thickBot="1">
      <c r="A30" s="183" t="s">
        <v>416</v>
      </c>
      <c r="B30" s="64" t="s">
        <v>404</v>
      </c>
      <c r="C30" s="67"/>
      <c r="D30" s="62" t="s">
        <v>116</v>
      </c>
      <c r="E30" s="120"/>
      <c r="F30" s="186"/>
      <c r="G30" s="82"/>
      <c r="H30" s="122"/>
      <c r="I30" s="109"/>
      <c r="J30" s="121"/>
      <c r="K30" s="196"/>
      <c r="L30" s="194" t="s">
        <v>466</v>
      </c>
      <c r="M30" s="194"/>
      <c r="N30" s="193"/>
      <c r="O30" s="193"/>
      <c r="P30" s="193"/>
      <c r="Q30" s="193"/>
      <c r="R30" s="193"/>
      <c r="S30" s="193"/>
      <c r="T30" s="193"/>
      <c r="U30" s="193"/>
      <c r="V30" s="193"/>
    </row>
    <row r="31" spans="1:22" s="105" customFormat="1" ht="12.95" customHeight="1" thickBot="1">
      <c r="A31" s="183" t="s">
        <v>417</v>
      </c>
      <c r="B31" s="66" t="s">
        <v>401</v>
      </c>
      <c r="C31" s="68"/>
      <c r="D31" s="62" t="s">
        <v>116</v>
      </c>
      <c r="E31" s="120"/>
      <c r="F31" s="186"/>
      <c r="G31" s="82"/>
      <c r="H31" s="81"/>
      <c r="I31" s="109"/>
      <c r="J31" s="121"/>
      <c r="K31" s="196"/>
      <c r="L31" s="194" t="s">
        <v>467</v>
      </c>
      <c r="M31" s="194"/>
      <c r="N31" s="193"/>
      <c r="O31" s="193"/>
      <c r="P31" s="193"/>
      <c r="Q31" s="193"/>
      <c r="R31" s="193"/>
      <c r="S31" s="193"/>
      <c r="T31" s="193"/>
      <c r="U31" s="193"/>
      <c r="V31" s="193"/>
    </row>
    <row r="32" spans="1:22" s="105" customFormat="1" ht="12.95" customHeight="1" thickBot="1">
      <c r="A32" s="183" t="s">
        <v>418</v>
      </c>
      <c r="B32" s="64" t="s">
        <v>379</v>
      </c>
      <c r="C32" s="67"/>
      <c r="D32" s="63" t="s">
        <v>120</v>
      </c>
      <c r="E32" s="120"/>
      <c r="F32" s="187" t="s">
        <v>421</v>
      </c>
      <c r="G32" s="82"/>
      <c r="H32" s="63" t="s">
        <v>120</v>
      </c>
      <c r="I32" s="109"/>
      <c r="J32" s="121"/>
      <c r="K32" s="196"/>
      <c r="L32" s="194" t="s">
        <v>468</v>
      </c>
      <c r="M32" s="194"/>
      <c r="N32" s="194"/>
      <c r="O32" s="194"/>
      <c r="P32" s="194"/>
      <c r="Q32" s="194"/>
      <c r="R32" s="194"/>
      <c r="S32" s="194"/>
      <c r="T32" s="194"/>
      <c r="U32" s="194"/>
      <c r="V32" s="194"/>
    </row>
    <row r="33" spans="1:22" s="105" customFormat="1" ht="12.95" customHeight="1" thickBot="1">
      <c r="A33" s="184" t="s">
        <v>419</v>
      </c>
      <c r="B33" s="87" t="s">
        <v>383</v>
      </c>
      <c r="C33" s="88"/>
      <c r="D33" s="63" t="s">
        <v>122</v>
      </c>
      <c r="E33" s="123"/>
      <c r="F33" s="124"/>
      <c r="G33" s="129"/>
      <c r="H33" s="135"/>
      <c r="I33" s="134"/>
      <c r="J33" s="121"/>
      <c r="K33" s="196"/>
      <c r="L33" s="194" t="s">
        <v>469</v>
      </c>
      <c r="M33" s="194"/>
      <c r="N33" s="194"/>
      <c r="O33" s="194"/>
      <c r="P33" s="194"/>
      <c r="Q33" s="194"/>
      <c r="R33" s="194"/>
      <c r="S33" s="194"/>
      <c r="T33" s="194"/>
      <c r="U33" s="194"/>
      <c r="V33" s="194"/>
    </row>
    <row r="34" spans="1:22" s="153" customFormat="1" ht="11.25" customHeight="1" thickTop="1" thickBot="1">
      <c r="A34" s="147" t="str">
        <f>IF(D29="はい","　※申込者の父母が健在である場合、それぞれが生計維持者となりますので、「はい」を選択してください。","")</f>
        <v>　※申込者の父母が健在である場合、それぞれが生計維持者となりますので、「はい」を選択してください。</v>
      </c>
      <c r="B34" s="148"/>
      <c r="C34" s="149"/>
      <c r="D34" s="148"/>
      <c r="E34" s="150"/>
      <c r="F34" s="148"/>
      <c r="G34" s="149"/>
      <c r="H34" s="151"/>
      <c r="I34" s="148"/>
      <c r="J34" s="152"/>
      <c r="K34" s="197"/>
      <c r="L34" s="194" t="s">
        <v>470</v>
      </c>
      <c r="M34" s="194"/>
      <c r="N34" s="194"/>
      <c r="O34" s="194"/>
      <c r="P34" s="194"/>
      <c r="Q34" s="194"/>
      <c r="R34" s="194"/>
      <c r="S34" s="194"/>
      <c r="T34" s="194"/>
      <c r="U34" s="194"/>
      <c r="V34" s="194"/>
    </row>
    <row r="35" spans="1:22" s="105" customFormat="1" ht="15.6" customHeight="1" thickTop="1" thickBot="1">
      <c r="A35" s="89" t="s">
        <v>366</v>
      </c>
      <c r="B35" s="81"/>
      <c r="C35" s="82"/>
      <c r="D35" s="81"/>
      <c r="E35" s="120"/>
      <c r="F35" s="81"/>
      <c r="G35" s="82"/>
      <c r="H35" s="133" t="str">
        <f>IF(H26="生計維持者１の配偶者","(配偶者の収入・所得の情報）","")</f>
        <v/>
      </c>
      <c r="I35" s="104"/>
      <c r="J35" s="121"/>
      <c r="K35" s="196"/>
      <c r="L35" s="194" t="s">
        <v>471</v>
      </c>
      <c r="M35" s="194"/>
      <c r="N35" s="194"/>
      <c r="O35" s="194"/>
      <c r="P35" s="194"/>
      <c r="Q35" s="194"/>
      <c r="R35" s="194"/>
      <c r="S35" s="194"/>
      <c r="T35" s="194"/>
      <c r="U35" s="194"/>
      <c r="V35" s="194"/>
    </row>
    <row r="36" spans="1:22" s="105" customFormat="1" ht="12.95" customHeight="1" thickBot="1">
      <c r="A36" s="182" t="s">
        <v>422</v>
      </c>
      <c r="B36" s="64" t="s">
        <v>351</v>
      </c>
      <c r="C36" s="67"/>
      <c r="D36" s="79" t="s">
        <v>458</v>
      </c>
      <c r="E36" s="120"/>
      <c r="F36" s="185" t="s">
        <v>428</v>
      </c>
      <c r="G36" s="82"/>
      <c r="H36" s="79" t="s">
        <v>128</v>
      </c>
      <c r="I36" s="109"/>
      <c r="J36" s="121"/>
      <c r="K36" s="196"/>
      <c r="L36" s="244" t="s">
        <v>472</v>
      </c>
      <c r="M36" s="244"/>
      <c r="N36" s="244"/>
      <c r="O36" s="244"/>
      <c r="P36" s="244"/>
      <c r="Q36" s="244"/>
      <c r="R36" s="244"/>
      <c r="S36" s="244"/>
      <c r="T36" s="244"/>
      <c r="U36" s="244"/>
      <c r="V36" s="244"/>
    </row>
    <row r="37" spans="1:22" s="105" customFormat="1" ht="12.95" customHeight="1" thickBot="1">
      <c r="A37" s="183" t="s">
        <v>423</v>
      </c>
      <c r="B37" s="64" t="s">
        <v>353</v>
      </c>
      <c r="C37" s="67"/>
      <c r="D37" s="113">
        <v>42000</v>
      </c>
      <c r="E37" s="121" t="str">
        <f>MID(D36,SEARCH("(",D36)+1,3)</f>
        <v>AUD</v>
      </c>
      <c r="F37" s="187" t="s">
        <v>429</v>
      </c>
      <c r="G37" s="82"/>
      <c r="H37" s="113">
        <v>2700000</v>
      </c>
      <c r="I37" s="107" t="str">
        <f>MID(H36,SEARCH("(",H36)+1,3)</f>
        <v>JPY</v>
      </c>
      <c r="J37" s="121"/>
      <c r="K37" s="196"/>
      <c r="L37" s="244"/>
      <c r="M37" s="244"/>
      <c r="N37" s="244"/>
      <c r="O37" s="244"/>
      <c r="P37" s="244"/>
      <c r="Q37" s="244"/>
      <c r="R37" s="244"/>
      <c r="S37" s="244"/>
      <c r="T37" s="244"/>
      <c r="U37" s="244"/>
      <c r="V37" s="244"/>
    </row>
    <row r="38" spans="1:22" s="105" customFormat="1" ht="12.95" customHeight="1" thickBot="1">
      <c r="A38" s="183" t="s">
        <v>424</v>
      </c>
      <c r="B38" s="64" t="s">
        <v>352</v>
      </c>
      <c r="C38" s="67"/>
      <c r="D38" s="79" t="s">
        <v>458</v>
      </c>
      <c r="E38" s="120"/>
      <c r="F38" s="187" t="s">
        <v>430</v>
      </c>
      <c r="G38" s="82"/>
      <c r="H38" s="79" t="s">
        <v>128</v>
      </c>
      <c r="I38" s="109"/>
      <c r="J38" s="121"/>
      <c r="K38" s="196"/>
      <c r="L38" s="244"/>
      <c r="M38" s="244"/>
      <c r="N38" s="244"/>
      <c r="O38" s="244"/>
      <c r="P38" s="244"/>
      <c r="Q38" s="244"/>
      <c r="R38" s="244"/>
      <c r="S38" s="244"/>
      <c r="T38" s="244"/>
      <c r="U38" s="244"/>
      <c r="V38" s="244"/>
    </row>
    <row r="39" spans="1:22" s="105" customFormat="1" ht="12.95" customHeight="1" thickBot="1">
      <c r="A39" s="183" t="s">
        <v>425</v>
      </c>
      <c r="B39" s="64" t="s">
        <v>354</v>
      </c>
      <c r="C39" s="67"/>
      <c r="D39" s="113">
        <v>0</v>
      </c>
      <c r="E39" s="121" t="str">
        <f>MID(D38,SEARCH("(",D38)+1,3)</f>
        <v>AUD</v>
      </c>
      <c r="F39" s="187" t="s">
        <v>431</v>
      </c>
      <c r="G39" s="82"/>
      <c r="H39" s="113">
        <v>0</v>
      </c>
      <c r="I39" s="127" t="str">
        <f>MID(H38,SEARCH("(",H38)+1,3)</f>
        <v>JPY</v>
      </c>
      <c r="J39" s="121"/>
      <c r="K39" s="196"/>
      <c r="L39" s="194" t="s">
        <v>473</v>
      </c>
      <c r="M39" s="194"/>
      <c r="N39" s="194"/>
      <c r="O39" s="194"/>
      <c r="P39" s="194"/>
      <c r="Q39" s="194"/>
      <c r="R39" s="194"/>
      <c r="S39" s="194"/>
      <c r="T39" s="194"/>
      <c r="U39" s="194"/>
      <c r="V39" s="194"/>
    </row>
    <row r="40" spans="1:22" s="105" customFormat="1" ht="12.95" customHeight="1" thickBot="1">
      <c r="A40" s="183" t="s">
        <v>426</v>
      </c>
      <c r="B40" s="155" t="s">
        <v>390</v>
      </c>
      <c r="C40" s="67"/>
      <c r="D40" s="79" t="s">
        <v>458</v>
      </c>
      <c r="E40" s="120"/>
      <c r="F40" s="187" t="s">
        <v>432</v>
      </c>
      <c r="G40" s="82"/>
      <c r="H40" s="79" t="s">
        <v>128</v>
      </c>
      <c r="I40" s="128"/>
      <c r="J40" s="121"/>
      <c r="K40" s="196"/>
      <c r="L40" s="194" t="s">
        <v>474</v>
      </c>
      <c r="M40" s="194"/>
      <c r="N40" s="194"/>
      <c r="O40" s="194"/>
      <c r="P40" s="194"/>
      <c r="Q40" s="194"/>
      <c r="R40" s="194"/>
      <c r="S40" s="194"/>
      <c r="T40" s="194"/>
      <c r="U40" s="194"/>
      <c r="V40" s="194"/>
    </row>
    <row r="41" spans="1:22" s="105" customFormat="1" ht="12.95" customHeight="1" thickBot="1">
      <c r="A41" s="184" t="s">
        <v>427</v>
      </c>
      <c r="B41" s="91" t="s">
        <v>391</v>
      </c>
      <c r="C41" s="74"/>
      <c r="D41" s="113">
        <v>3500</v>
      </c>
      <c r="E41" s="123" t="str">
        <f>MID(D40,SEARCH("(",D40)+1,3)</f>
        <v>AUD</v>
      </c>
      <c r="F41" s="189" t="s">
        <v>433</v>
      </c>
      <c r="G41" s="125"/>
      <c r="H41" s="113">
        <v>0</v>
      </c>
      <c r="I41" s="127" t="str">
        <f>MID(H40,SEARCH("(",H40)+1,3)</f>
        <v>JPY</v>
      </c>
      <c r="J41" s="121"/>
      <c r="K41" s="196"/>
      <c r="L41" s="244" t="s">
        <v>475</v>
      </c>
      <c r="M41" s="244"/>
      <c r="N41" s="244"/>
      <c r="O41" s="244"/>
      <c r="P41" s="244"/>
      <c r="Q41" s="244"/>
      <c r="R41" s="244"/>
      <c r="S41" s="244"/>
      <c r="T41" s="244"/>
      <c r="U41" s="244"/>
      <c r="V41" s="244"/>
    </row>
    <row r="42" spans="1:22" s="105" customFormat="1" ht="7.5" customHeight="1" thickTop="1" thickBot="1">
      <c r="A42" s="84"/>
      <c r="B42" s="84"/>
      <c r="C42" s="90"/>
      <c r="D42" s="84"/>
      <c r="E42" s="126"/>
      <c r="F42" s="84"/>
      <c r="G42" s="90"/>
      <c r="H42" s="84"/>
      <c r="I42" s="130"/>
      <c r="J42" s="121"/>
      <c r="K42" s="196"/>
      <c r="L42" s="244"/>
      <c r="M42" s="244"/>
      <c r="N42" s="244"/>
      <c r="O42" s="244"/>
      <c r="P42" s="244"/>
      <c r="Q42" s="244"/>
      <c r="R42" s="244"/>
      <c r="S42" s="244"/>
      <c r="T42" s="244"/>
      <c r="U42" s="244"/>
      <c r="V42" s="244"/>
    </row>
    <row r="43" spans="1:22" s="105" customFormat="1" ht="15.6" customHeight="1" thickTop="1" thickBot="1">
      <c r="A43" s="92" t="s">
        <v>400</v>
      </c>
      <c r="B43" s="81"/>
      <c r="C43" s="82"/>
      <c r="D43" s="81"/>
      <c r="E43" s="120"/>
      <c r="F43" s="81"/>
      <c r="G43" s="82"/>
      <c r="H43" s="133" t="str">
        <f>IF(H26="生計維持者１の配偶者","(配偶者の扶養の情報）","")</f>
        <v/>
      </c>
      <c r="I43" s="104"/>
      <c r="J43" s="121"/>
      <c r="K43" s="196"/>
      <c r="L43" s="244"/>
      <c r="M43" s="244"/>
      <c r="N43" s="244"/>
      <c r="O43" s="244"/>
      <c r="P43" s="244"/>
      <c r="Q43" s="244"/>
      <c r="R43" s="244"/>
      <c r="S43" s="244"/>
      <c r="T43" s="244"/>
      <c r="U43" s="244"/>
      <c r="V43" s="244"/>
    </row>
    <row r="44" spans="1:22" s="105" customFormat="1" ht="12.95" customHeight="1" thickBot="1">
      <c r="A44" s="183" t="s">
        <v>434</v>
      </c>
      <c r="B44" s="64" t="s">
        <v>0</v>
      </c>
      <c r="C44" s="67"/>
      <c r="D44" s="62">
        <v>0</v>
      </c>
      <c r="E44" s="121" t="s">
        <v>127</v>
      </c>
      <c r="F44" s="185" t="s">
        <v>443</v>
      </c>
      <c r="G44" s="82"/>
      <c r="H44" s="62">
        <v>2</v>
      </c>
      <c r="I44" s="107" t="s">
        <v>127</v>
      </c>
      <c r="J44" s="121"/>
      <c r="K44" s="196"/>
      <c r="L44" s="244"/>
      <c r="M44" s="244"/>
      <c r="N44" s="244"/>
      <c r="O44" s="244"/>
      <c r="P44" s="244"/>
      <c r="Q44" s="244"/>
      <c r="R44" s="244"/>
      <c r="S44" s="244"/>
      <c r="T44" s="244"/>
      <c r="U44" s="244"/>
      <c r="V44" s="244"/>
    </row>
    <row r="45" spans="1:22" s="105" customFormat="1" ht="12.95" customHeight="1" thickBot="1">
      <c r="A45" s="183" t="s">
        <v>435</v>
      </c>
      <c r="B45" s="64" t="s">
        <v>1</v>
      </c>
      <c r="C45" s="67"/>
      <c r="D45" s="62">
        <v>0</v>
      </c>
      <c r="E45" s="121" t="s">
        <v>127</v>
      </c>
      <c r="F45" s="187" t="s">
        <v>444</v>
      </c>
      <c r="G45" s="82"/>
      <c r="H45" s="62">
        <v>0</v>
      </c>
      <c r="I45" s="107" t="s">
        <v>127</v>
      </c>
      <c r="J45" s="121"/>
      <c r="K45" s="196"/>
      <c r="L45" s="244"/>
      <c r="M45" s="244"/>
      <c r="N45" s="244"/>
      <c r="O45" s="244"/>
      <c r="P45" s="244"/>
      <c r="Q45" s="244"/>
      <c r="R45" s="244"/>
      <c r="S45" s="244"/>
      <c r="T45" s="244"/>
      <c r="U45" s="244"/>
      <c r="V45" s="244"/>
    </row>
    <row r="46" spans="1:22" s="105" customFormat="1" ht="12.95" customHeight="1" thickBot="1">
      <c r="A46" s="183" t="s">
        <v>436</v>
      </c>
      <c r="B46" s="64" t="s">
        <v>2</v>
      </c>
      <c r="C46" s="67"/>
      <c r="D46" s="62">
        <v>1</v>
      </c>
      <c r="E46" s="121" t="s">
        <v>127</v>
      </c>
      <c r="F46" s="187" t="s">
        <v>445</v>
      </c>
      <c r="G46" s="82"/>
      <c r="H46" s="62">
        <v>0</v>
      </c>
      <c r="I46" s="107" t="s">
        <v>127</v>
      </c>
      <c r="J46" s="121"/>
      <c r="K46" s="196"/>
      <c r="L46" s="244"/>
      <c r="M46" s="244"/>
      <c r="N46" s="244"/>
      <c r="O46" s="244"/>
      <c r="P46" s="244"/>
      <c r="Q46" s="244"/>
      <c r="R46" s="244"/>
      <c r="S46" s="244"/>
      <c r="T46" s="244"/>
      <c r="U46" s="244"/>
      <c r="V46" s="244"/>
    </row>
    <row r="47" spans="1:22" s="105" customFormat="1" ht="12.95" customHeight="1" thickBot="1">
      <c r="A47" s="183" t="s">
        <v>437</v>
      </c>
      <c r="B47" s="64" t="s">
        <v>3</v>
      </c>
      <c r="C47" s="67"/>
      <c r="D47" s="62">
        <v>0</v>
      </c>
      <c r="E47" s="121" t="s">
        <v>127</v>
      </c>
      <c r="F47" s="187" t="s">
        <v>446</v>
      </c>
      <c r="G47" s="82"/>
      <c r="H47" s="62">
        <v>0</v>
      </c>
      <c r="I47" s="107" t="s">
        <v>127</v>
      </c>
      <c r="J47" s="121"/>
      <c r="K47" s="196"/>
      <c r="L47" s="244"/>
      <c r="M47" s="244"/>
      <c r="N47" s="244"/>
      <c r="O47" s="244"/>
      <c r="P47" s="244"/>
      <c r="Q47" s="244"/>
      <c r="R47" s="244"/>
      <c r="S47" s="244"/>
      <c r="T47" s="244"/>
      <c r="U47" s="244"/>
      <c r="V47" s="244"/>
    </row>
    <row r="48" spans="1:22" s="105" customFormat="1" ht="12.95" customHeight="1" thickBot="1">
      <c r="A48" s="183" t="s">
        <v>438</v>
      </c>
      <c r="B48" s="64" t="s">
        <v>4</v>
      </c>
      <c r="C48" s="67"/>
      <c r="D48" s="62">
        <v>0</v>
      </c>
      <c r="E48" s="121" t="s">
        <v>127</v>
      </c>
      <c r="F48" s="187" t="s">
        <v>447</v>
      </c>
      <c r="G48" s="82"/>
      <c r="H48" s="62">
        <v>0</v>
      </c>
      <c r="I48" s="107" t="s">
        <v>127</v>
      </c>
      <c r="J48" s="121"/>
      <c r="K48" s="196"/>
      <c r="L48" s="244"/>
      <c r="M48" s="244"/>
      <c r="N48" s="244"/>
      <c r="O48" s="244"/>
      <c r="P48" s="244"/>
      <c r="Q48" s="244"/>
      <c r="R48" s="244"/>
      <c r="S48" s="244"/>
      <c r="T48" s="244"/>
      <c r="U48" s="244"/>
      <c r="V48" s="244"/>
    </row>
    <row r="49" spans="1:22" s="105" customFormat="1" ht="12.95" customHeight="1" thickBot="1">
      <c r="A49" s="183" t="s">
        <v>439</v>
      </c>
      <c r="B49" s="64" t="s">
        <v>5</v>
      </c>
      <c r="C49" s="67"/>
      <c r="D49" s="62">
        <v>0</v>
      </c>
      <c r="E49" s="121" t="s">
        <v>127</v>
      </c>
      <c r="F49" s="187" t="s">
        <v>448</v>
      </c>
      <c r="G49" s="82"/>
      <c r="H49" s="62">
        <v>0</v>
      </c>
      <c r="I49" s="107" t="s">
        <v>127</v>
      </c>
      <c r="J49" s="121"/>
      <c r="K49" s="196"/>
      <c r="L49" s="244" t="s">
        <v>511</v>
      </c>
      <c r="M49" s="244"/>
      <c r="N49" s="244"/>
      <c r="O49" s="244"/>
      <c r="P49" s="244"/>
      <c r="Q49" s="244"/>
      <c r="R49" s="244"/>
      <c r="S49" s="244"/>
      <c r="T49" s="244"/>
      <c r="U49" s="244"/>
      <c r="V49" s="244"/>
    </row>
    <row r="50" spans="1:22" s="105" customFormat="1" ht="12.95" customHeight="1" thickBot="1">
      <c r="A50" s="183" t="s">
        <v>440</v>
      </c>
      <c r="B50" s="64" t="s">
        <v>386</v>
      </c>
      <c r="C50" s="67"/>
      <c r="D50" s="62">
        <v>0</v>
      </c>
      <c r="E50" s="121" t="s">
        <v>127</v>
      </c>
      <c r="F50" s="187" t="s">
        <v>449</v>
      </c>
      <c r="G50" s="82"/>
      <c r="H50" s="62">
        <v>0</v>
      </c>
      <c r="I50" s="107" t="s">
        <v>127</v>
      </c>
      <c r="J50" s="121"/>
      <c r="K50" s="196"/>
      <c r="L50" s="244"/>
      <c r="M50" s="244"/>
      <c r="N50" s="244"/>
      <c r="O50" s="244"/>
      <c r="P50" s="244"/>
      <c r="Q50" s="244"/>
      <c r="R50" s="244"/>
      <c r="S50" s="244"/>
      <c r="T50" s="244"/>
      <c r="U50" s="244"/>
      <c r="V50" s="244"/>
    </row>
    <row r="51" spans="1:22" s="105" customFormat="1" ht="12.95" customHeight="1" thickBot="1">
      <c r="A51" s="183" t="s">
        <v>441</v>
      </c>
      <c r="B51" s="65" t="s">
        <v>387</v>
      </c>
      <c r="C51" s="69"/>
      <c r="D51" s="62">
        <v>0</v>
      </c>
      <c r="E51" s="121" t="s">
        <v>127</v>
      </c>
      <c r="F51" s="187" t="s">
        <v>450</v>
      </c>
      <c r="G51" s="82"/>
      <c r="H51" s="62">
        <v>0</v>
      </c>
      <c r="I51" s="107" t="s">
        <v>127</v>
      </c>
      <c r="J51" s="121"/>
      <c r="K51" s="196"/>
      <c r="L51" s="244" t="s">
        <v>522</v>
      </c>
      <c r="M51" s="244"/>
      <c r="N51" s="244"/>
      <c r="O51" s="244"/>
      <c r="P51" s="244"/>
      <c r="Q51" s="244"/>
      <c r="R51" s="244"/>
      <c r="S51" s="244"/>
      <c r="T51" s="244"/>
      <c r="U51" s="244"/>
      <c r="V51" s="244"/>
    </row>
    <row r="52" spans="1:22" s="105" customFormat="1" ht="12.95" customHeight="1" thickBot="1">
      <c r="A52" s="184" t="s">
        <v>442</v>
      </c>
      <c r="B52" s="131" t="s">
        <v>388</v>
      </c>
      <c r="C52" s="88"/>
      <c r="D52" s="62">
        <v>0</v>
      </c>
      <c r="E52" s="123" t="s">
        <v>127</v>
      </c>
      <c r="F52" s="190" t="s">
        <v>451</v>
      </c>
      <c r="G52" s="125"/>
      <c r="H52" s="62">
        <v>0</v>
      </c>
      <c r="I52" s="115" t="s">
        <v>127</v>
      </c>
      <c r="J52" s="121"/>
      <c r="K52" s="196"/>
      <c r="L52" s="244"/>
      <c r="M52" s="244"/>
      <c r="N52" s="244"/>
      <c r="O52" s="244"/>
      <c r="P52" s="244"/>
      <c r="Q52" s="244"/>
      <c r="R52" s="244"/>
      <c r="S52" s="244"/>
      <c r="T52" s="244"/>
      <c r="U52" s="244"/>
      <c r="V52" s="244"/>
    </row>
    <row r="53" spans="1:22" ht="6.6" customHeight="1" thickTop="1">
      <c r="C53" s="70"/>
      <c r="D53" s="71"/>
      <c r="E53" s="72"/>
      <c r="G53" s="70"/>
      <c r="H53" s="73"/>
      <c r="I53" s="73"/>
      <c r="J53" s="72"/>
      <c r="K53" s="195"/>
      <c r="L53" s="193"/>
      <c r="M53" s="193"/>
      <c r="N53" s="193"/>
      <c r="O53" s="193"/>
      <c r="P53" s="193"/>
      <c r="Q53" s="193"/>
      <c r="R53" s="193"/>
      <c r="S53" s="193"/>
      <c r="T53" s="193"/>
      <c r="U53" s="193"/>
      <c r="V53" s="193"/>
    </row>
    <row r="54" spans="1:22" ht="12.75" hidden="1" customHeight="1">
      <c r="B54" t="s">
        <v>377</v>
      </c>
      <c r="K54" s="195"/>
      <c r="L54" s="193"/>
      <c r="M54" s="193"/>
      <c r="N54" s="193"/>
      <c r="O54" s="193"/>
      <c r="P54" s="193"/>
      <c r="Q54" s="193"/>
      <c r="R54" s="193"/>
      <c r="S54" s="193"/>
      <c r="T54" s="193"/>
      <c r="U54" s="193"/>
      <c r="V54" s="193"/>
    </row>
    <row r="55" spans="1:22" ht="17.25" hidden="1" customHeight="1" thickBot="1">
      <c r="B55" s="83" t="s">
        <v>114</v>
      </c>
      <c r="C55" s="83"/>
      <c r="D55" s="191" t="s">
        <v>460</v>
      </c>
      <c r="E55" s="83"/>
      <c r="H55" s="83" t="s">
        <v>461</v>
      </c>
      <c r="I55" s="83"/>
      <c r="K55" s="195"/>
      <c r="L55" s="199" t="s">
        <v>476</v>
      </c>
      <c r="M55" s="193"/>
      <c r="N55" s="193"/>
      <c r="O55" s="193"/>
      <c r="P55" s="193"/>
      <c r="Q55" s="193"/>
      <c r="R55" s="193"/>
      <c r="S55" s="193"/>
      <c r="T55" s="193"/>
      <c r="U55" s="193"/>
      <c r="V55" s="193"/>
    </row>
    <row r="56" spans="1:22" ht="23.25" hidden="1" customHeight="1" thickBot="1">
      <c r="B56" s="94" t="s">
        <v>361</v>
      </c>
      <c r="C56" s="94"/>
      <c r="D56" s="192" t="s">
        <v>459</v>
      </c>
      <c r="E56" s="94"/>
      <c r="H56" s="83" t="s">
        <v>462</v>
      </c>
      <c r="I56" s="83"/>
      <c r="K56" s="195"/>
      <c r="L56" s="193"/>
      <c r="M56" s="193"/>
      <c r="N56" s="193"/>
      <c r="O56" s="193"/>
      <c r="P56" s="193"/>
      <c r="Q56" s="193"/>
      <c r="R56" s="193"/>
      <c r="S56" s="193"/>
      <c r="T56" s="193"/>
      <c r="U56" s="193"/>
      <c r="V56" s="193"/>
    </row>
    <row r="57" spans="1:22" ht="6.75" customHeight="1">
      <c r="K57" s="195"/>
      <c r="L57" s="193"/>
      <c r="M57" s="193"/>
      <c r="N57" s="193"/>
      <c r="O57" s="193"/>
      <c r="P57" s="193"/>
      <c r="Q57" s="193"/>
      <c r="R57" s="193"/>
      <c r="S57" s="193"/>
      <c r="T57" s="193"/>
      <c r="U57" s="193"/>
      <c r="V57" s="193"/>
    </row>
    <row r="58" spans="1:22">
      <c r="B58" t="s">
        <v>395</v>
      </c>
      <c r="K58" s="195"/>
      <c r="L58" s="193"/>
      <c r="M58" s="193"/>
      <c r="N58" s="193"/>
      <c r="O58" s="193"/>
      <c r="P58" s="193"/>
      <c r="Q58" s="193"/>
      <c r="R58" s="193"/>
      <c r="S58" s="193"/>
      <c r="T58" s="193"/>
      <c r="U58" s="193"/>
      <c r="V58" s="193"/>
    </row>
    <row r="59" spans="1:22">
      <c r="B59" s="101" t="s">
        <v>514</v>
      </c>
      <c r="K59" s="195"/>
      <c r="L59" s="193" t="s">
        <v>457</v>
      </c>
      <c r="M59" s="193"/>
      <c r="N59" s="193"/>
      <c r="O59" s="193"/>
      <c r="P59" s="193"/>
      <c r="Q59" s="193"/>
      <c r="R59" s="193"/>
      <c r="S59" s="193"/>
      <c r="T59" s="193"/>
      <c r="U59" s="193"/>
      <c r="V59" s="193"/>
    </row>
    <row r="60" spans="1:22">
      <c r="B60" s="102" t="s">
        <v>397</v>
      </c>
      <c r="K60" s="195"/>
      <c r="L60" s="244" t="s">
        <v>463</v>
      </c>
      <c r="M60" s="244"/>
      <c r="N60" s="244"/>
      <c r="O60" s="244"/>
      <c r="P60" s="244"/>
      <c r="Q60" s="244"/>
      <c r="R60" s="244"/>
      <c r="S60" s="244"/>
      <c r="T60" s="244"/>
      <c r="U60" s="244"/>
      <c r="V60" s="244"/>
    </row>
    <row r="61" spans="1:22">
      <c r="B61" s="102" t="s">
        <v>506</v>
      </c>
      <c r="K61" s="195"/>
      <c r="L61" s="244"/>
      <c r="M61" s="244"/>
      <c r="N61" s="244"/>
      <c r="O61" s="244"/>
      <c r="P61" s="244"/>
      <c r="Q61" s="244"/>
      <c r="R61" s="244"/>
      <c r="S61" s="244"/>
      <c r="T61" s="244"/>
      <c r="U61" s="244"/>
      <c r="V61" s="244"/>
    </row>
    <row r="62" spans="1:22" ht="13.5" customHeight="1">
      <c r="B62" s="102" t="s">
        <v>507</v>
      </c>
      <c r="K62" s="195"/>
      <c r="L62" s="244" t="s">
        <v>520</v>
      </c>
      <c r="M62" s="244"/>
      <c r="N62" s="244"/>
      <c r="O62" s="244"/>
      <c r="P62" s="244"/>
      <c r="Q62" s="244"/>
      <c r="R62" s="244"/>
      <c r="S62" s="244"/>
      <c r="T62" s="244"/>
      <c r="U62" s="244"/>
      <c r="V62" s="244"/>
    </row>
    <row r="63" spans="1:22">
      <c r="B63" s="102" t="s">
        <v>508</v>
      </c>
      <c r="K63" s="195"/>
      <c r="L63" s="244"/>
      <c r="M63" s="244"/>
      <c r="N63" s="244"/>
      <c r="O63" s="244"/>
      <c r="P63" s="244"/>
      <c r="Q63" s="244"/>
      <c r="R63" s="244"/>
      <c r="S63" s="244"/>
      <c r="T63" s="244"/>
      <c r="U63" s="244"/>
      <c r="V63" s="244"/>
    </row>
    <row r="64" spans="1:22">
      <c r="B64" s="156" t="s">
        <v>396</v>
      </c>
      <c r="C64" s="157"/>
      <c r="D64" s="157"/>
      <c r="E64" s="157"/>
      <c r="F64" s="157"/>
      <c r="G64" s="157"/>
      <c r="H64" s="157"/>
      <c r="K64" s="195"/>
      <c r="L64" s="244"/>
      <c r="M64" s="244"/>
      <c r="N64" s="244"/>
      <c r="O64" s="244"/>
      <c r="P64" s="244"/>
      <c r="Q64" s="244"/>
      <c r="R64" s="244"/>
      <c r="S64" s="244"/>
      <c r="T64" s="244"/>
      <c r="U64" s="244"/>
      <c r="V64" s="244"/>
    </row>
    <row r="65" spans="1:22" ht="10.5" customHeight="1">
      <c r="A65" s="61"/>
      <c r="B65" s="214" t="s">
        <v>389</v>
      </c>
      <c r="C65" s="61"/>
      <c r="D65" s="61"/>
      <c r="E65" s="61"/>
      <c r="F65" s="61"/>
      <c r="G65" s="61"/>
      <c r="H65" s="61"/>
      <c r="I65" s="61"/>
      <c r="J65" s="61"/>
      <c r="K65" s="195"/>
      <c r="L65" s="245" t="s">
        <v>521</v>
      </c>
      <c r="M65" s="246"/>
      <c r="N65" s="246"/>
      <c r="O65" s="246"/>
      <c r="P65" s="246"/>
      <c r="Q65" s="246"/>
      <c r="R65" s="246"/>
      <c r="S65" s="246"/>
      <c r="T65" s="246"/>
      <c r="U65" s="246"/>
      <c r="V65" s="246"/>
    </row>
    <row r="66" spans="1:22" ht="10.5" customHeight="1">
      <c r="A66" s="146"/>
      <c r="B66" s="215" t="s">
        <v>489</v>
      </c>
      <c r="C66" s="146"/>
      <c r="D66" s="146"/>
      <c r="E66" s="146"/>
      <c r="F66" s="146"/>
      <c r="G66" s="146"/>
      <c r="H66" s="146"/>
      <c r="I66" s="146"/>
      <c r="J66" s="146"/>
      <c r="K66" s="146"/>
      <c r="L66" s="245"/>
      <c r="M66" s="246"/>
      <c r="N66" s="246"/>
      <c r="O66" s="246"/>
      <c r="P66" s="246"/>
      <c r="Q66" s="246"/>
      <c r="R66" s="246"/>
      <c r="S66" s="246"/>
      <c r="T66" s="246"/>
      <c r="U66" s="246"/>
      <c r="V66" s="246"/>
    </row>
    <row r="67" spans="1:22">
      <c r="B67" s="99" t="s">
        <v>385</v>
      </c>
      <c r="L67" s="245"/>
      <c r="M67" s="246"/>
      <c r="N67" s="246"/>
      <c r="O67" s="246"/>
      <c r="P67" s="246"/>
      <c r="Q67" s="246"/>
      <c r="R67" s="246"/>
      <c r="S67" s="246"/>
      <c r="T67" s="246"/>
      <c r="U67" s="246"/>
      <c r="V67" s="246"/>
    </row>
    <row r="68" spans="1:22" ht="10.5" customHeight="1">
      <c r="A68" s="98"/>
      <c r="B68" s="136" t="s">
        <v>516</v>
      </c>
      <c r="C68" s="137"/>
      <c r="D68" s="138" t="e">
        <f>計算シート!B33</f>
        <v>#N/A</v>
      </c>
      <c r="E68" s="139"/>
      <c r="F68" s="236"/>
      <c r="G68" s="237"/>
      <c r="H68" s="237"/>
      <c r="I68" s="238"/>
      <c r="K68" s="195"/>
      <c r="L68" s="245"/>
      <c r="M68" s="246"/>
      <c r="N68" s="246"/>
      <c r="O68" s="246"/>
      <c r="P68" s="246"/>
      <c r="Q68" s="246"/>
      <c r="R68" s="246"/>
      <c r="S68" s="246"/>
      <c r="T68" s="246"/>
      <c r="U68" s="246"/>
      <c r="V68" s="246"/>
    </row>
    <row r="69" spans="1:22" ht="10.5" customHeight="1">
      <c r="A69" s="100"/>
      <c r="B69" s="140" t="s">
        <v>517</v>
      </c>
      <c r="C69" s="141"/>
      <c r="D69" s="142" t="e">
        <f>計算シート!C33</f>
        <v>#N/A</v>
      </c>
      <c r="E69" s="143"/>
      <c r="F69" s="144"/>
      <c r="G69" s="144"/>
      <c r="H69" s="142" t="e">
        <f>計算シート!D33</f>
        <v>#N/A</v>
      </c>
      <c r="I69" s="145"/>
      <c r="J69" s="61"/>
      <c r="K69" s="195"/>
      <c r="L69" s="223"/>
      <c r="M69" s="232"/>
      <c r="N69" s="232"/>
      <c r="O69" s="232"/>
      <c r="P69" s="232"/>
      <c r="Q69" s="232"/>
      <c r="R69" s="232"/>
      <c r="S69" s="232"/>
      <c r="T69" s="232"/>
      <c r="U69" s="232"/>
      <c r="V69" s="232"/>
    </row>
    <row r="70" spans="1:22" ht="10.5" customHeight="1">
      <c r="B70" s="158" t="s">
        <v>518</v>
      </c>
      <c r="C70" s="159"/>
      <c r="D70" s="160" t="e">
        <f>計算シート!C40</f>
        <v>#N/A</v>
      </c>
      <c r="E70" s="161"/>
      <c r="F70" s="162"/>
      <c r="G70" s="162"/>
      <c r="H70" s="160" t="e">
        <f>計算シート!D40</f>
        <v>#N/A</v>
      </c>
      <c r="I70" s="163"/>
      <c r="J70" s="61"/>
      <c r="K70" s="195"/>
      <c r="L70" s="101" t="s">
        <v>512</v>
      </c>
      <c r="M70" s="193"/>
      <c r="N70" s="193"/>
      <c r="O70" s="193"/>
      <c r="P70" s="193"/>
      <c r="Q70" s="193"/>
      <c r="R70" s="193"/>
      <c r="S70" s="193"/>
      <c r="T70" s="193"/>
      <c r="U70" s="193"/>
      <c r="V70" s="193"/>
    </row>
    <row r="71" spans="1:22" ht="10.5" customHeight="1">
      <c r="B71" s="164" t="s">
        <v>519</v>
      </c>
      <c r="C71" s="165"/>
      <c r="D71" s="166" t="e">
        <f>計算シート!C41</f>
        <v>#N/A</v>
      </c>
      <c r="E71" s="167"/>
      <c r="F71" s="168"/>
      <c r="G71" s="168"/>
      <c r="H71" s="166" t="e">
        <f>計算シート!D41</f>
        <v>#N/A</v>
      </c>
      <c r="I71" s="169"/>
      <c r="K71" s="198" t="s">
        <v>501</v>
      </c>
      <c r="L71" s="102" t="s">
        <v>513</v>
      </c>
      <c r="M71" s="193"/>
      <c r="N71" s="193"/>
      <c r="O71" s="193"/>
      <c r="P71" s="193"/>
      <c r="Q71" s="193"/>
      <c r="R71" s="193"/>
      <c r="S71" s="193"/>
      <c r="T71" s="193"/>
      <c r="U71" s="193"/>
      <c r="V71" s="193"/>
    </row>
  </sheetData>
  <sheetProtection password="FE18" sheet="1" objects="1" scenarios="1"/>
  <protectedRanges>
    <protectedRange sqref="H8" name="範囲1"/>
  </protectedRanges>
  <mergeCells count="19">
    <mergeCell ref="L49:V50"/>
    <mergeCell ref="L51:V52"/>
    <mergeCell ref="L23:V24"/>
    <mergeCell ref="L60:V61"/>
    <mergeCell ref="L62:V64"/>
    <mergeCell ref="L41:V48"/>
    <mergeCell ref="L65:V68"/>
    <mergeCell ref="A1:I1"/>
    <mergeCell ref="E8:G8"/>
    <mergeCell ref="L7:V8"/>
    <mergeCell ref="L10:V11"/>
    <mergeCell ref="L12:V16"/>
    <mergeCell ref="L17:V21"/>
    <mergeCell ref="B5:I6"/>
    <mergeCell ref="E11:G11"/>
    <mergeCell ref="F68:I68"/>
    <mergeCell ref="L1:V1"/>
    <mergeCell ref="L5:V6"/>
    <mergeCell ref="L36:V38"/>
  </mergeCells>
  <phoneticPr fontId="2"/>
  <conditionalFormatting sqref="B33:E33">
    <cfRule type="expression" dxfId="8" priority="9">
      <formula>$D$29="はい"</formula>
    </cfRule>
  </conditionalFormatting>
  <conditionalFormatting sqref="H33">
    <cfRule type="expression" dxfId="7" priority="3">
      <formula>$D$29="はい"</formula>
    </cfRule>
  </conditionalFormatting>
  <conditionalFormatting sqref="G44:I52">
    <cfRule type="expression" dxfId="6" priority="8">
      <formula>$D$29="いいえ"</formula>
    </cfRule>
  </conditionalFormatting>
  <conditionalFormatting sqref="H69:I71">
    <cfRule type="expression" dxfId="5" priority="7">
      <formula>OR($D$29="いいえ",$D$30="いいえ")</formula>
    </cfRule>
  </conditionalFormatting>
  <conditionalFormatting sqref="B21:E24">
    <cfRule type="expression" dxfId="4" priority="6">
      <formula>$D$20="いいえ"</formula>
    </cfRule>
  </conditionalFormatting>
  <conditionalFormatting sqref="B19:D19">
    <cfRule type="expression" dxfId="3" priority="5">
      <formula>$D$18&lt;&gt;"特別の障がい者である"</formula>
    </cfRule>
  </conditionalFormatting>
  <conditionalFormatting sqref="B30:E31">
    <cfRule type="expression" dxfId="2" priority="4">
      <formula>$D$29="いいえ"</formula>
    </cfRule>
  </conditionalFormatting>
  <conditionalFormatting sqref="G35:I41">
    <cfRule type="expression" dxfId="1" priority="2">
      <formula>$D$29="いいえ"</formula>
    </cfRule>
  </conditionalFormatting>
  <conditionalFormatting sqref="G27:I33">
    <cfRule type="expression" dxfId="0" priority="1">
      <formula>$D$29="いいえ"</formula>
    </cfRule>
  </conditionalFormatting>
  <dataValidations count="2">
    <dataValidation type="list" allowBlank="1" showInputMessage="1" showErrorMessage="1" sqref="H32">
      <formula1>$F$11:$F$12</formula1>
    </dataValidation>
    <dataValidation type="date" allowBlank="1" showInputMessage="1" showErrorMessage="1" sqref="H8">
      <formula1>1</formula1>
      <formula2>401404</formula2>
    </dataValidation>
  </dataValidations>
  <pageMargins left="0.43307086614173229" right="0.43307086614173229" top="0.35433070866141736" bottom="0.35433070866141736" header="0.11811023622047245" footer="0.11811023622047245"/>
  <pageSetup paperSize="9" scale="71"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計算シート!$F$4:$F$6</xm:f>
          </x14:formula1>
          <xm:sqref>D18</xm:sqref>
        </x14:dataValidation>
        <x14:dataValidation type="list" allowBlank="1" showInputMessage="1" showErrorMessage="1">
          <x14:formula1>
            <xm:f>計算シート!$F$10:$F$12</xm:f>
          </x14:formula1>
          <xm:sqref>D17</xm:sqref>
        </x14:dataValidation>
        <x14:dataValidation type="list" allowBlank="1" showInputMessage="1" showErrorMessage="1">
          <x14:formula1>
            <xm:f>計算シート!$F$7:$F$9</xm:f>
          </x14:formula1>
          <xm:sqref>D33</xm:sqref>
        </x14:dataValidation>
        <x14:dataValidation type="list" allowBlank="1" showInputMessage="1" showErrorMessage="1">
          <x14:formula1>
            <xm:f>レート表!$N$12:$N$74</xm:f>
          </x14:formula1>
          <xm:sqref>D36 D40 H36 D38 H38 H40 D21 D23</xm:sqref>
        </x14:dataValidation>
        <x14:dataValidation type="list" allowBlank="1" showInputMessage="1" showErrorMessage="1">
          <x14:formula1>
            <xm:f>計算シート!$F$4:$F$5</xm:f>
          </x14:formula1>
          <xm:sqref>D32</xm:sqref>
        </x14:dataValidation>
        <x14:dataValidation type="list" allowBlank="1" showInputMessage="1" showErrorMessage="1">
          <x14:formula1>
            <xm:f>計算シート!$F$2:$F$3</xm:f>
          </x14:formula1>
          <xm:sqref>D29:D31 D19:D20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topLeftCell="A7" workbookViewId="0">
      <selection activeCell="B13" sqref="B13"/>
    </sheetView>
  </sheetViews>
  <sheetFormatPr defaultColWidth="9" defaultRowHeight="14.2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c r="A1" s="3" t="s">
        <v>355</v>
      </c>
    </row>
    <row r="3" spans="1:22" ht="17.25">
      <c r="A3" s="7" t="s">
        <v>9</v>
      </c>
      <c r="B3" s="8"/>
      <c r="C3" s="8"/>
      <c r="D3" s="8"/>
      <c r="E3" s="8"/>
      <c r="F3" s="8"/>
      <c r="G3" s="8"/>
      <c r="H3" s="8"/>
      <c r="I3" s="8"/>
      <c r="J3" s="9"/>
      <c r="K3" s="10">
        <v>43454</v>
      </c>
      <c r="L3" s="11"/>
      <c r="M3" s="1"/>
      <c r="N3" s="1"/>
    </row>
    <row r="4" spans="1:22">
      <c r="A4" s="12"/>
      <c r="B4" s="13"/>
      <c r="C4" s="13"/>
      <c r="D4" s="13"/>
      <c r="E4" s="13"/>
      <c r="F4" s="13"/>
      <c r="G4" s="13"/>
      <c r="H4" s="13"/>
      <c r="I4" s="13"/>
      <c r="J4" s="14"/>
      <c r="K4" s="15" t="s">
        <v>10</v>
      </c>
      <c r="L4" s="16"/>
      <c r="M4" s="1"/>
      <c r="N4" s="1"/>
    </row>
    <row r="5" spans="1:22">
      <c r="A5" s="12"/>
      <c r="B5" s="13"/>
      <c r="C5" s="13"/>
      <c r="D5" s="13"/>
      <c r="E5" s="13"/>
      <c r="F5" s="13"/>
      <c r="G5" s="13"/>
      <c r="H5" s="13"/>
      <c r="I5" s="13"/>
      <c r="J5" s="14"/>
      <c r="K5" s="14"/>
      <c r="L5" s="17"/>
      <c r="M5" s="1"/>
      <c r="N5" s="1"/>
    </row>
    <row r="6" spans="1:22">
      <c r="A6" s="12"/>
      <c r="B6" s="13" t="s">
        <v>11</v>
      </c>
      <c r="C6" s="14"/>
      <c r="D6" s="13"/>
      <c r="E6" s="13"/>
      <c r="F6" s="13"/>
      <c r="G6" s="13"/>
      <c r="H6" s="13"/>
      <c r="I6" s="13"/>
      <c r="J6" s="13"/>
      <c r="K6" s="13"/>
      <c r="L6" s="18"/>
      <c r="M6" s="2"/>
      <c r="N6" s="1"/>
    </row>
    <row r="7" spans="1:22">
      <c r="A7" s="12"/>
      <c r="B7" s="13" t="s">
        <v>12</v>
      </c>
      <c r="C7" s="14"/>
      <c r="D7" s="13"/>
      <c r="E7" s="13"/>
      <c r="F7" s="13"/>
      <c r="G7" s="13"/>
      <c r="H7" s="13"/>
      <c r="I7" s="13"/>
      <c r="J7" s="13"/>
      <c r="K7" s="13"/>
      <c r="L7" s="18"/>
      <c r="M7" s="2"/>
      <c r="N7" s="1"/>
    </row>
    <row r="8" spans="1:22">
      <c r="A8" s="12"/>
      <c r="B8" s="13" t="s">
        <v>13</v>
      </c>
      <c r="C8" s="14"/>
      <c r="D8" s="13"/>
      <c r="E8" s="13"/>
      <c r="F8" s="13"/>
      <c r="G8" s="13"/>
      <c r="H8" s="13"/>
      <c r="I8" s="13"/>
      <c r="J8" s="13"/>
      <c r="K8" s="13"/>
      <c r="L8" s="17"/>
      <c r="M8" s="2"/>
      <c r="N8" s="1"/>
    </row>
    <row r="9" spans="1:22">
      <c r="A9" s="12"/>
      <c r="B9" s="13"/>
      <c r="C9" s="19"/>
      <c r="D9" s="19"/>
      <c r="E9" s="14"/>
      <c r="F9" s="20"/>
      <c r="G9" s="14"/>
      <c r="H9" s="13"/>
      <c r="I9" s="14"/>
      <c r="J9" s="13"/>
      <c r="K9" s="13"/>
      <c r="L9" s="17"/>
      <c r="M9" s="2"/>
      <c r="N9" s="1"/>
    </row>
    <row r="10" spans="1:22">
      <c r="A10" s="12"/>
      <c r="B10" s="21" t="s">
        <v>14</v>
      </c>
      <c r="C10" s="14"/>
      <c r="D10" s="14"/>
      <c r="E10" s="14"/>
      <c r="F10" s="20"/>
      <c r="G10" s="14"/>
      <c r="H10" s="13"/>
      <c r="I10" s="14"/>
      <c r="J10" s="13"/>
      <c r="K10" s="13"/>
      <c r="L10" s="17"/>
      <c r="M10" s="2"/>
      <c r="N10" s="1"/>
    </row>
    <row r="11" spans="1:22">
      <c r="A11" s="12"/>
      <c r="B11" s="13"/>
      <c r="C11" s="13"/>
      <c r="D11" s="13"/>
      <c r="E11" s="13"/>
      <c r="F11" s="13"/>
      <c r="G11" s="13"/>
      <c r="H11" s="13"/>
      <c r="I11" s="13"/>
      <c r="J11" s="13"/>
      <c r="K11" s="13"/>
      <c r="L11" s="17"/>
      <c r="M11" s="76" t="s">
        <v>126</v>
      </c>
      <c r="N11" s="76" t="s">
        <v>90</v>
      </c>
      <c r="O11" s="77" t="s">
        <v>91</v>
      </c>
    </row>
    <row r="12" spans="1:22">
      <c r="A12" s="12"/>
      <c r="B12" s="14"/>
      <c r="C12" s="14"/>
      <c r="D12" s="14"/>
      <c r="E12" s="14"/>
      <c r="F12" s="14"/>
      <c r="G12" s="14"/>
      <c r="H12" s="14"/>
      <c r="I12" s="14"/>
      <c r="J12" s="14"/>
      <c r="K12" s="19"/>
      <c r="L12" s="22" t="s">
        <v>15</v>
      </c>
      <c r="M12" s="76">
        <v>1</v>
      </c>
      <c r="N12" s="77" t="s">
        <v>128</v>
      </c>
      <c r="O12" s="77">
        <v>1</v>
      </c>
    </row>
    <row r="13" spans="1:22">
      <c r="A13" s="12"/>
      <c r="B13" s="14">
        <v>110.83</v>
      </c>
      <c r="C13" s="23" t="s">
        <v>16</v>
      </c>
      <c r="D13" s="24">
        <f>B13</f>
        <v>110.83</v>
      </c>
      <c r="E13" s="14" t="s">
        <v>17</v>
      </c>
      <c r="F13" s="14"/>
      <c r="G13" s="14"/>
      <c r="H13" s="14"/>
      <c r="I13" s="25" t="s">
        <v>6</v>
      </c>
      <c r="J13" s="14"/>
      <c r="K13" s="26">
        <v>1</v>
      </c>
      <c r="L13" s="27" t="s">
        <v>7</v>
      </c>
      <c r="M13" s="76">
        <v>2</v>
      </c>
      <c r="N13" s="76" t="str">
        <f>L13&amp;" (USD)"</f>
        <v>米ドル (USD)</v>
      </c>
      <c r="O13" s="77">
        <f>B13</f>
        <v>110.83</v>
      </c>
    </row>
    <row r="14" spans="1:22">
      <c r="A14" s="12"/>
      <c r="B14" s="25">
        <v>1</v>
      </c>
      <c r="C14" s="25" t="s">
        <v>18</v>
      </c>
      <c r="D14" s="13"/>
      <c r="E14" s="13"/>
      <c r="F14" s="13"/>
      <c r="G14" s="13"/>
      <c r="H14" s="13"/>
      <c r="I14" s="25" t="s">
        <v>6</v>
      </c>
      <c r="J14" s="14"/>
      <c r="K14" s="28">
        <v>0.75700000000000001</v>
      </c>
      <c r="L14" s="29" t="s">
        <v>7</v>
      </c>
      <c r="M14" s="76">
        <v>3</v>
      </c>
      <c r="N14" s="76" t="str">
        <f>SUBSTITUTE(C14,TEXT(B14,"g/標準")&amp;" ","")</f>
        <v>カナダ・ドル (CAD)</v>
      </c>
      <c r="O14" s="78">
        <f>VALUE($K14)/$B14*$B$13</f>
        <v>83.898309999999995</v>
      </c>
      <c r="Q14" s="48"/>
      <c r="R14" s="47"/>
      <c r="S14" s="47"/>
      <c r="T14" s="47"/>
      <c r="V14" s="47">
        <f>VALUE($K14)/$B14*$B$13</f>
        <v>83.898309999999995</v>
      </c>
    </row>
    <row r="15" spans="1:22">
      <c r="A15" s="12"/>
      <c r="B15" s="25">
        <v>1</v>
      </c>
      <c r="C15" s="25" t="s">
        <v>19</v>
      </c>
      <c r="D15" s="13"/>
      <c r="E15" s="13"/>
      <c r="F15" s="13"/>
      <c r="G15" s="13"/>
      <c r="H15" s="13"/>
      <c r="I15" s="25" t="s">
        <v>8</v>
      </c>
      <c r="J15" s="14"/>
      <c r="K15" s="28">
        <v>0.14399999999999999</v>
      </c>
      <c r="L15" s="30" t="s">
        <v>8</v>
      </c>
      <c r="M15" s="76">
        <v>4</v>
      </c>
      <c r="N15" s="76" t="str">
        <f t="shared" ref="N15:N74" si="0">SUBSTITUTE(C15,TEXT(B15,"g/標準")&amp;" ","")</f>
        <v>中国元 (CNY)</v>
      </c>
      <c r="O15" s="78">
        <f t="shared" ref="O15:O74" si="1">VALUE($K15)/$B15*$B$13</f>
        <v>15.959519999999998</v>
      </c>
    </row>
    <row r="16" spans="1:22">
      <c r="A16" s="12"/>
      <c r="B16" s="25">
        <v>1</v>
      </c>
      <c r="C16" s="25" t="s">
        <v>20</v>
      </c>
      <c r="D16" s="13"/>
      <c r="E16" s="13"/>
      <c r="F16" s="13"/>
      <c r="G16" s="13"/>
      <c r="H16" s="13"/>
      <c r="I16" s="25" t="s">
        <v>8</v>
      </c>
      <c r="J16" s="14"/>
      <c r="K16" s="28" t="s">
        <v>21</v>
      </c>
      <c r="L16" s="30" t="s">
        <v>8</v>
      </c>
      <c r="M16" s="76">
        <v>5</v>
      </c>
      <c r="N16" s="76" t="str">
        <f t="shared" si="0"/>
        <v>スウェーデン・クローネ (SEK)</v>
      </c>
      <c r="O16" s="78">
        <f t="shared" si="1"/>
        <v>12.1913</v>
      </c>
    </row>
    <row r="17" spans="1:15">
      <c r="A17" s="12"/>
      <c r="B17" s="25">
        <v>1</v>
      </c>
      <c r="C17" s="25" t="s">
        <v>22</v>
      </c>
      <c r="D17" s="13"/>
      <c r="E17" s="13"/>
      <c r="F17" s="13"/>
      <c r="G17" s="13"/>
      <c r="H17" s="13"/>
      <c r="I17" s="25" t="s">
        <v>8</v>
      </c>
      <c r="J17" s="14"/>
      <c r="K17" s="28">
        <v>0.999</v>
      </c>
      <c r="L17" s="30" t="s">
        <v>8</v>
      </c>
      <c r="M17" s="76">
        <v>6</v>
      </c>
      <c r="N17" s="76" t="str">
        <f t="shared" si="0"/>
        <v>スイス・フラン (CHF)</v>
      </c>
      <c r="O17" s="78">
        <f t="shared" si="1"/>
        <v>110.71916999999999</v>
      </c>
    </row>
    <row r="18" spans="1:15" ht="15.75" customHeight="1">
      <c r="A18" s="12"/>
      <c r="B18" s="25">
        <v>1</v>
      </c>
      <c r="C18" s="25" t="s">
        <v>23</v>
      </c>
      <c r="D18" s="13"/>
      <c r="E18" s="13"/>
      <c r="F18" s="13"/>
      <c r="G18" s="13"/>
      <c r="H18" s="13"/>
      <c r="I18" s="25" t="s">
        <v>8</v>
      </c>
      <c r="J18" s="14"/>
      <c r="K18" s="28">
        <v>1.29</v>
      </c>
      <c r="L18" s="30" t="s">
        <v>8</v>
      </c>
      <c r="M18" s="76">
        <v>7</v>
      </c>
      <c r="N18" s="76" t="str">
        <f t="shared" si="0"/>
        <v>スターリング・ポンド (GBP)</v>
      </c>
      <c r="O18" s="78">
        <f t="shared" si="1"/>
        <v>142.97069999999999</v>
      </c>
    </row>
    <row r="19" spans="1:15" ht="15.75" customHeight="1">
      <c r="A19" s="12"/>
      <c r="B19" s="25">
        <v>1</v>
      </c>
      <c r="C19" s="25" t="s">
        <v>24</v>
      </c>
      <c r="D19" s="13"/>
      <c r="E19" s="13"/>
      <c r="F19" s="13"/>
      <c r="G19" s="13"/>
      <c r="H19" s="13"/>
      <c r="I19" s="25" t="s">
        <v>8</v>
      </c>
      <c r="J19" s="14"/>
      <c r="K19" s="28">
        <v>1.1399999999999999</v>
      </c>
      <c r="L19" s="30" t="s">
        <v>8</v>
      </c>
      <c r="M19" s="76">
        <v>8</v>
      </c>
      <c r="N19" s="76" t="str">
        <f t="shared" si="0"/>
        <v>ユーロ (EUR)</v>
      </c>
      <c r="O19" s="78">
        <f t="shared" si="1"/>
        <v>126.34619999999998</v>
      </c>
    </row>
    <row r="20" spans="1:15">
      <c r="A20" s="12"/>
      <c r="B20" s="25">
        <v>1</v>
      </c>
      <c r="C20" s="25" t="s">
        <v>25</v>
      </c>
      <c r="D20" s="13"/>
      <c r="E20" s="13"/>
      <c r="F20" s="13"/>
      <c r="G20" s="13"/>
      <c r="H20" s="13"/>
      <c r="I20" s="25" t="s">
        <v>8</v>
      </c>
      <c r="J20" s="14"/>
      <c r="K20" s="28">
        <v>0.27200000000000002</v>
      </c>
      <c r="L20" s="30" t="s">
        <v>8</v>
      </c>
      <c r="M20" s="76">
        <v>9</v>
      </c>
      <c r="N20" s="76" t="str">
        <f t="shared" si="0"/>
        <v>アラブ首長国連邦ディルハム (AED)</v>
      </c>
      <c r="O20" s="78">
        <f t="shared" si="1"/>
        <v>30.145760000000003</v>
      </c>
    </row>
    <row r="21" spans="1:15">
      <c r="A21" s="12"/>
      <c r="B21" s="25">
        <v>1</v>
      </c>
      <c r="C21" s="25" t="s">
        <v>26</v>
      </c>
      <c r="D21" s="13"/>
      <c r="E21" s="13"/>
      <c r="F21" s="13"/>
      <c r="G21" s="13"/>
      <c r="H21" s="13"/>
      <c r="I21" s="25" t="s">
        <v>8</v>
      </c>
      <c r="J21" s="14"/>
      <c r="K21" s="28">
        <v>2.7400000000000001E-2</v>
      </c>
      <c r="L21" s="30" t="s">
        <v>8</v>
      </c>
      <c r="M21" s="76">
        <v>10</v>
      </c>
      <c r="N21" s="76" t="str">
        <f t="shared" si="0"/>
        <v>アルゼンチン・ペソ (ARS)</v>
      </c>
      <c r="O21" s="78">
        <f t="shared" si="1"/>
        <v>3.0367419999999998</v>
      </c>
    </row>
    <row r="22" spans="1:15">
      <c r="A22" s="12"/>
      <c r="B22" s="25">
        <v>1</v>
      </c>
      <c r="C22" s="25" t="s">
        <v>27</v>
      </c>
      <c r="D22" s="13"/>
      <c r="E22" s="13"/>
      <c r="F22" s="13"/>
      <c r="G22" s="13"/>
      <c r="H22" s="13"/>
      <c r="I22" s="25" t="s">
        <v>8</v>
      </c>
      <c r="J22" s="14"/>
      <c r="K22" s="28" t="s">
        <v>28</v>
      </c>
      <c r="L22" s="30" t="s">
        <v>8</v>
      </c>
      <c r="M22" s="76">
        <v>11</v>
      </c>
      <c r="N22" s="76" t="str">
        <f t="shared" si="0"/>
        <v>イスラエル・シェケル (ILS)</v>
      </c>
      <c r="O22" s="78">
        <f t="shared" si="1"/>
        <v>29.924100000000003</v>
      </c>
    </row>
    <row r="23" spans="1:15">
      <c r="A23" s="12"/>
      <c r="B23" s="25">
        <v>1</v>
      </c>
      <c r="C23" s="25" t="s">
        <v>29</v>
      </c>
      <c r="D23" s="13"/>
      <c r="E23" s="13"/>
      <c r="F23" s="31"/>
      <c r="G23" s="13"/>
      <c r="H23" s="13"/>
      <c r="I23" s="25" t="s">
        <v>8</v>
      </c>
      <c r="J23" s="14"/>
      <c r="K23" s="28">
        <v>2.3799999999999999E-5</v>
      </c>
      <c r="L23" s="30" t="s">
        <v>8</v>
      </c>
      <c r="M23" s="76">
        <v>12</v>
      </c>
      <c r="N23" s="76" t="str">
        <f t="shared" si="0"/>
        <v xml:space="preserve">イラン・リアル (IRR) </v>
      </c>
      <c r="O23" s="78">
        <f t="shared" si="1"/>
        <v>2.637754E-3</v>
      </c>
    </row>
    <row r="24" spans="1:15">
      <c r="A24" s="12"/>
      <c r="B24" s="25">
        <v>1</v>
      </c>
      <c r="C24" s="25" t="s">
        <v>30</v>
      </c>
      <c r="D24" s="13"/>
      <c r="E24" s="13"/>
      <c r="F24" s="13"/>
      <c r="G24" s="13"/>
      <c r="H24" s="13"/>
      <c r="I24" s="25" t="s">
        <v>8</v>
      </c>
      <c r="J24" s="14"/>
      <c r="K24" s="28">
        <v>1.3899999999999999E-2</v>
      </c>
      <c r="L24" s="30" t="s">
        <v>8</v>
      </c>
      <c r="M24" s="76">
        <v>13</v>
      </c>
      <c r="N24" s="76" t="str">
        <f t="shared" si="0"/>
        <v>インド・ルピー (INR)</v>
      </c>
      <c r="O24" s="78">
        <f t="shared" si="1"/>
        <v>1.5405369999999998</v>
      </c>
    </row>
    <row r="25" spans="1:15">
      <c r="A25" s="12"/>
      <c r="B25" s="25">
        <v>100</v>
      </c>
      <c r="C25" s="25" t="s">
        <v>31</v>
      </c>
      <c r="D25" s="13"/>
      <c r="E25" s="13"/>
      <c r="F25" s="13"/>
      <c r="G25" s="13"/>
      <c r="H25" s="13"/>
      <c r="I25" s="25" t="s">
        <v>8</v>
      </c>
      <c r="J25" s="14"/>
      <c r="K25" s="28">
        <v>6.8300000000000001E-3</v>
      </c>
      <c r="L25" s="30" t="s">
        <v>8</v>
      </c>
      <c r="M25" s="76">
        <v>14</v>
      </c>
      <c r="N25" s="76" t="str">
        <f t="shared" si="0"/>
        <v>インドネシア・ルピア (IDR)</v>
      </c>
      <c r="O25" s="78">
        <f t="shared" si="1"/>
        <v>7.569689000000001E-3</v>
      </c>
    </row>
    <row r="26" spans="1:15">
      <c r="A26" s="12"/>
      <c r="B26" s="25">
        <v>1</v>
      </c>
      <c r="C26" s="25" t="s">
        <v>32</v>
      </c>
      <c r="D26" s="13"/>
      <c r="E26" s="13"/>
      <c r="F26" s="13"/>
      <c r="G26" s="13"/>
      <c r="H26" s="13"/>
      <c r="I26" s="25" t="s">
        <v>8</v>
      </c>
      <c r="J26" s="14"/>
      <c r="K26" s="28">
        <v>0.72499999999999998</v>
      </c>
      <c r="L26" s="30" t="s">
        <v>8</v>
      </c>
      <c r="M26" s="76">
        <v>15</v>
      </c>
      <c r="N26" s="76" t="str">
        <f t="shared" si="0"/>
        <v>オーストラリア・ドル (AUD)</v>
      </c>
      <c r="O26" s="78">
        <f t="shared" si="1"/>
        <v>80.351749999999996</v>
      </c>
    </row>
    <row r="27" spans="1:15">
      <c r="A27" s="12"/>
      <c r="B27" s="25">
        <v>1</v>
      </c>
      <c r="C27" s="25" t="s">
        <v>33</v>
      </c>
      <c r="D27" s="13"/>
      <c r="E27" s="13"/>
      <c r="F27" s="13"/>
      <c r="G27" s="32"/>
      <c r="H27" s="13"/>
      <c r="I27" s="25" t="s">
        <v>8</v>
      </c>
      <c r="J27" s="14"/>
      <c r="K27" s="28" t="s">
        <v>34</v>
      </c>
      <c r="L27" s="30" t="s">
        <v>8</v>
      </c>
      <c r="M27" s="76">
        <v>16</v>
      </c>
      <c r="N27" s="76" t="str">
        <f t="shared" si="0"/>
        <v>オマーン・リアル (OMR)</v>
      </c>
      <c r="O27" s="78">
        <f t="shared" si="1"/>
        <v>288.15800000000002</v>
      </c>
    </row>
    <row r="28" spans="1:15">
      <c r="A28" s="12"/>
      <c r="B28" s="25">
        <v>1</v>
      </c>
      <c r="C28" s="25" t="s">
        <v>35</v>
      </c>
      <c r="D28" s="13"/>
      <c r="E28" s="13"/>
      <c r="F28" s="13"/>
      <c r="G28" s="13"/>
      <c r="H28" s="13"/>
      <c r="I28" s="25" t="s">
        <v>8</v>
      </c>
      <c r="J28" s="14"/>
      <c r="K28" s="28">
        <v>0.27400000000000002</v>
      </c>
      <c r="L28" s="30" t="s">
        <v>8</v>
      </c>
      <c r="M28" s="76">
        <v>17</v>
      </c>
      <c r="N28" s="76" t="str">
        <f t="shared" si="0"/>
        <v>カタール・リアル (QAR)</v>
      </c>
      <c r="O28" s="78">
        <f t="shared" si="1"/>
        <v>30.367420000000003</v>
      </c>
    </row>
    <row r="29" spans="1:15">
      <c r="A29" s="12"/>
      <c r="B29" s="25">
        <v>100</v>
      </c>
      <c r="C29" s="25" t="s">
        <v>36</v>
      </c>
      <c r="D29" s="13"/>
      <c r="E29" s="13"/>
      <c r="F29" s="13"/>
      <c r="G29" s="13"/>
      <c r="H29" s="13"/>
      <c r="I29" s="25" t="s">
        <v>8</v>
      </c>
      <c r="J29" s="14"/>
      <c r="K29" s="28">
        <v>8.8800000000000004E-2</v>
      </c>
      <c r="L29" s="30" t="s">
        <v>8</v>
      </c>
      <c r="M29" s="76">
        <v>18</v>
      </c>
      <c r="N29" s="76" t="str">
        <f t="shared" si="0"/>
        <v>韓国ウォン (KRW)</v>
      </c>
      <c r="O29" s="78">
        <f t="shared" si="1"/>
        <v>9.8417039999999997E-2</v>
      </c>
    </row>
    <row r="30" spans="1:15">
      <c r="A30" s="12"/>
      <c r="B30" s="25">
        <v>100</v>
      </c>
      <c r="C30" s="25" t="s">
        <v>37</v>
      </c>
      <c r="D30" s="13"/>
      <c r="E30" s="13"/>
      <c r="F30" s="13"/>
      <c r="G30" s="13"/>
      <c r="H30" s="13"/>
      <c r="I30" s="25" t="s">
        <v>8</v>
      </c>
      <c r="J30" s="14"/>
      <c r="K30" s="28">
        <v>2.47E-2</v>
      </c>
      <c r="L30" s="30" t="s">
        <v>8</v>
      </c>
      <c r="M30" s="76">
        <v>19</v>
      </c>
      <c r="N30" s="76" t="str">
        <f t="shared" si="0"/>
        <v>カンボジア・リエル (KHR)</v>
      </c>
      <c r="O30" s="78">
        <f t="shared" si="1"/>
        <v>2.7375009999999998E-2</v>
      </c>
    </row>
    <row r="31" spans="1:15">
      <c r="A31" s="12"/>
      <c r="B31" s="25">
        <v>1</v>
      </c>
      <c r="C31" s="25" t="s">
        <v>38</v>
      </c>
      <c r="D31" s="13"/>
      <c r="E31" s="13"/>
      <c r="F31" s="13"/>
      <c r="G31" s="13"/>
      <c r="H31" s="13"/>
      <c r="I31" s="25" t="s">
        <v>8</v>
      </c>
      <c r="J31" s="14"/>
      <c r="K31" s="28">
        <v>3.29</v>
      </c>
      <c r="L31" s="30" t="s">
        <v>8</v>
      </c>
      <c r="M31" s="76">
        <v>20</v>
      </c>
      <c r="N31" s="76" t="str">
        <f t="shared" si="0"/>
        <v>クウェート・ディナール (KWD)</v>
      </c>
      <c r="O31" s="78">
        <f t="shared" si="1"/>
        <v>364.63069999999999</v>
      </c>
    </row>
    <row r="32" spans="1:15">
      <c r="A32" s="12"/>
      <c r="B32" s="25">
        <v>1</v>
      </c>
      <c r="C32" s="25" t="s">
        <v>39</v>
      </c>
      <c r="D32" s="13"/>
      <c r="E32" s="13"/>
      <c r="F32" s="13"/>
      <c r="G32" s="13"/>
      <c r="H32" s="13"/>
      <c r="I32" s="25" t="s">
        <v>8</v>
      </c>
      <c r="J32" s="14"/>
      <c r="K32" s="28">
        <v>9.7699999999999992E-3</v>
      </c>
      <c r="L32" s="30" t="s">
        <v>8</v>
      </c>
      <c r="M32" s="76">
        <v>21</v>
      </c>
      <c r="N32" s="76" t="str">
        <f t="shared" si="0"/>
        <v>ケニア・シリング (KES)</v>
      </c>
      <c r="O32" s="78">
        <f t="shared" si="1"/>
        <v>1.0828091</v>
      </c>
    </row>
    <row r="33" spans="1:15">
      <c r="A33" s="12"/>
      <c r="B33" s="25">
        <v>100</v>
      </c>
      <c r="C33" s="25" t="s">
        <v>40</v>
      </c>
      <c r="D33" s="13"/>
      <c r="E33" s="13"/>
      <c r="F33" s="13"/>
      <c r="G33" s="13"/>
      <c r="H33" s="13"/>
      <c r="I33" s="25" t="s">
        <v>8</v>
      </c>
      <c r="J33" s="14"/>
      <c r="K33" s="28">
        <v>3.1300000000000001E-2</v>
      </c>
      <c r="L33" s="30" t="s">
        <v>8</v>
      </c>
      <c r="M33" s="76">
        <v>22</v>
      </c>
      <c r="N33" s="76" t="str">
        <f t="shared" si="0"/>
        <v>コロンビア・ペソ (COP)</v>
      </c>
      <c r="O33" s="78">
        <f t="shared" si="1"/>
        <v>3.4689789999999998E-2</v>
      </c>
    </row>
    <row r="34" spans="1:15">
      <c r="A34" s="12"/>
      <c r="B34" s="25">
        <v>1</v>
      </c>
      <c r="C34" s="25" t="s">
        <v>41</v>
      </c>
      <c r="D34" s="13"/>
      <c r="E34" s="13"/>
      <c r="F34" s="13"/>
      <c r="G34" s="13"/>
      <c r="H34" s="13"/>
      <c r="I34" s="25" t="s">
        <v>8</v>
      </c>
      <c r="J34" s="14"/>
      <c r="K34" s="28">
        <v>0.26700000000000002</v>
      </c>
      <c r="L34" s="30" t="s">
        <v>8</v>
      </c>
      <c r="M34" s="76">
        <v>23</v>
      </c>
      <c r="N34" s="76" t="str">
        <f t="shared" si="0"/>
        <v>サウジアラビア・リアル (SAR)</v>
      </c>
      <c r="O34" s="78">
        <f t="shared" si="1"/>
        <v>29.591610000000003</v>
      </c>
    </row>
    <row r="35" spans="1:15">
      <c r="A35" s="12"/>
      <c r="B35" s="25">
        <v>1</v>
      </c>
      <c r="C35" s="25" t="s">
        <v>42</v>
      </c>
      <c r="D35" s="13"/>
      <c r="E35" s="13"/>
      <c r="F35" s="13"/>
      <c r="G35" s="13"/>
      <c r="H35" s="13"/>
      <c r="I35" s="25" t="s">
        <v>8</v>
      </c>
      <c r="J35" s="14"/>
      <c r="K35" s="28">
        <v>0.72699999999999998</v>
      </c>
      <c r="L35" s="30" t="s">
        <v>8</v>
      </c>
      <c r="M35" s="76">
        <v>24</v>
      </c>
      <c r="N35" s="76" t="str">
        <f t="shared" si="0"/>
        <v>シンガポール・ドル(SGD)</v>
      </c>
      <c r="O35" s="78">
        <f t="shared" si="1"/>
        <v>80.573409999999996</v>
      </c>
    </row>
    <row r="36" spans="1:15">
      <c r="A36" s="12"/>
      <c r="B36" s="25">
        <v>100</v>
      </c>
      <c r="C36" s="25" t="s">
        <v>43</v>
      </c>
      <c r="D36" s="13"/>
      <c r="E36" s="13"/>
      <c r="F36" s="13"/>
      <c r="G36" s="13"/>
      <c r="H36" s="13"/>
      <c r="I36" s="25" t="s">
        <v>8</v>
      </c>
      <c r="J36" s="14"/>
      <c r="K36" s="28">
        <v>3.24</v>
      </c>
      <c r="L36" s="30" t="s">
        <v>8</v>
      </c>
      <c r="M36" s="76">
        <v>25</v>
      </c>
      <c r="N36" s="76" t="str">
        <f t="shared" si="0"/>
        <v>新台湾ドル (TWD)</v>
      </c>
      <c r="O36" s="78">
        <f t="shared" si="1"/>
        <v>3.5908920000000006</v>
      </c>
    </row>
    <row r="37" spans="1:15">
      <c r="A37" s="12"/>
      <c r="B37" s="25">
        <v>100</v>
      </c>
      <c r="C37" s="25" t="s">
        <v>44</v>
      </c>
      <c r="D37" s="13"/>
      <c r="E37" s="13"/>
      <c r="F37" s="13"/>
      <c r="G37" s="13"/>
      <c r="H37" s="13"/>
      <c r="I37" s="25" t="s">
        <v>8</v>
      </c>
      <c r="J37" s="14"/>
      <c r="K37" s="28">
        <v>0.56499999999999995</v>
      </c>
      <c r="L37" s="30" t="s">
        <v>8</v>
      </c>
      <c r="M37" s="76">
        <v>26</v>
      </c>
      <c r="N37" s="76" t="str">
        <f t="shared" si="0"/>
        <v>スリランカ・ルピー (LKR)</v>
      </c>
      <c r="O37" s="78">
        <f t="shared" si="1"/>
        <v>0.62618949999999995</v>
      </c>
    </row>
    <row r="38" spans="1:15">
      <c r="A38" s="12"/>
      <c r="B38" s="25">
        <v>1</v>
      </c>
      <c r="C38" s="25" t="s">
        <v>45</v>
      </c>
      <c r="D38" s="13"/>
      <c r="E38" s="13"/>
      <c r="F38" s="13"/>
      <c r="G38" s="13"/>
      <c r="H38" s="13"/>
      <c r="I38" s="25" t="s">
        <v>8</v>
      </c>
      <c r="J38" s="14"/>
      <c r="K38" s="28">
        <v>7.1900000000000006E-2</v>
      </c>
      <c r="L38" s="30" t="s">
        <v>8</v>
      </c>
      <c r="M38" s="76">
        <v>27</v>
      </c>
      <c r="N38" s="76" t="str">
        <f t="shared" si="0"/>
        <v>セーシェル・ルピー (SCR)</v>
      </c>
      <c r="O38" s="78">
        <f t="shared" si="1"/>
        <v>7.9686770000000005</v>
      </c>
    </row>
    <row r="39" spans="1:15">
      <c r="A39" s="12"/>
      <c r="B39" s="25">
        <v>100</v>
      </c>
      <c r="C39" s="25" t="s">
        <v>46</v>
      </c>
      <c r="D39" s="13"/>
      <c r="E39" s="13"/>
      <c r="F39" s="13"/>
      <c r="G39" s="13"/>
      <c r="H39" s="13"/>
      <c r="I39" s="25" t="s">
        <v>8</v>
      </c>
      <c r="J39" s="14"/>
      <c r="K39" s="28">
        <v>3.03</v>
      </c>
      <c r="L39" s="30" t="s">
        <v>8</v>
      </c>
      <c r="M39" s="76">
        <v>28</v>
      </c>
      <c r="N39" s="76" t="str">
        <f t="shared" si="0"/>
        <v>タイ・バーツ (THB)</v>
      </c>
      <c r="O39" s="78">
        <f t="shared" si="1"/>
        <v>3.3581489999999996</v>
      </c>
    </row>
    <row r="40" spans="1:15">
      <c r="A40" s="12"/>
      <c r="B40" s="25">
        <v>100</v>
      </c>
      <c r="C40" s="25" t="s">
        <v>47</v>
      </c>
      <c r="D40" s="13"/>
      <c r="E40" s="13"/>
      <c r="F40" s="13"/>
      <c r="G40" s="13"/>
      <c r="H40" s="13"/>
      <c r="I40" s="25" t="s">
        <v>8</v>
      </c>
      <c r="J40" s="14"/>
      <c r="K40" s="28">
        <v>0.95199999999999996</v>
      </c>
      <c r="L40" s="30" t="s">
        <v>8</v>
      </c>
      <c r="M40" s="76">
        <v>29</v>
      </c>
      <c r="N40" s="76" t="str">
        <f t="shared" si="0"/>
        <v>タヒチ・パシフィックフラン (XPF)</v>
      </c>
      <c r="O40" s="78">
        <f t="shared" si="1"/>
        <v>1.0551016</v>
      </c>
    </row>
    <row r="41" spans="1:15">
      <c r="A41" s="12"/>
      <c r="B41" s="25">
        <v>1</v>
      </c>
      <c r="C41" s="25" t="s">
        <v>48</v>
      </c>
      <c r="D41" s="13"/>
      <c r="E41" s="13"/>
      <c r="F41" s="13"/>
      <c r="G41" s="13"/>
      <c r="H41" s="13"/>
      <c r="I41" s="25" t="s">
        <v>8</v>
      </c>
      <c r="J41" s="14"/>
      <c r="K41" s="28">
        <v>4.3799999999999999E-2</v>
      </c>
      <c r="L41" s="30" t="s">
        <v>8</v>
      </c>
      <c r="M41" s="76">
        <v>30</v>
      </c>
      <c r="N41" s="76" t="str">
        <f t="shared" si="0"/>
        <v>チェコ・コルナ (CZK)</v>
      </c>
      <c r="O41" s="78">
        <f t="shared" si="1"/>
        <v>4.8543539999999998</v>
      </c>
    </row>
    <row r="42" spans="1:15">
      <c r="A42" s="12"/>
      <c r="B42" s="25">
        <v>100</v>
      </c>
      <c r="C42" s="25" t="s">
        <v>49</v>
      </c>
      <c r="D42" s="13"/>
      <c r="E42" s="13"/>
      <c r="F42" s="13"/>
      <c r="G42" s="13"/>
      <c r="H42" s="13"/>
      <c r="I42" s="25" t="s">
        <v>8</v>
      </c>
      <c r="J42" s="14"/>
      <c r="K42" s="28">
        <v>0.14799999999999999</v>
      </c>
      <c r="L42" s="30" t="s">
        <v>8</v>
      </c>
      <c r="M42" s="76">
        <v>31</v>
      </c>
      <c r="N42" s="76" t="str">
        <f t="shared" si="0"/>
        <v>チリ・ペソ (CLP)</v>
      </c>
      <c r="O42" s="78">
        <f t="shared" si="1"/>
        <v>0.16402839999999999</v>
      </c>
    </row>
    <row r="43" spans="1:15">
      <c r="A43" s="12"/>
      <c r="B43" s="25">
        <v>1</v>
      </c>
      <c r="C43" s="25" t="s">
        <v>50</v>
      </c>
      <c r="D43" s="13"/>
      <c r="E43" s="13"/>
      <c r="F43" s="13"/>
      <c r="G43" s="13"/>
      <c r="H43" s="13"/>
      <c r="I43" s="25" t="s">
        <v>8</v>
      </c>
      <c r="J43" s="14"/>
      <c r="K43" s="28">
        <v>0.152</v>
      </c>
      <c r="L43" s="30" t="s">
        <v>8</v>
      </c>
      <c r="M43" s="76">
        <v>32</v>
      </c>
      <c r="N43" s="76" t="str">
        <f t="shared" si="0"/>
        <v>デンマーク・クローネ (DKK)</v>
      </c>
      <c r="O43" s="78">
        <f t="shared" si="1"/>
        <v>16.846159999999998</v>
      </c>
    </row>
    <row r="44" spans="1:15">
      <c r="A44" s="12"/>
      <c r="B44" s="25">
        <v>1</v>
      </c>
      <c r="C44" s="25" t="s">
        <v>51</v>
      </c>
      <c r="D44" s="13"/>
      <c r="E44" s="13"/>
      <c r="F44" s="13"/>
      <c r="G44" s="13"/>
      <c r="H44" s="13"/>
      <c r="I44" s="25" t="s">
        <v>8</v>
      </c>
      <c r="J44" s="14"/>
      <c r="K44" s="28">
        <v>0.14799999999999999</v>
      </c>
      <c r="L44" s="30" t="s">
        <v>8</v>
      </c>
      <c r="M44" s="76">
        <v>33</v>
      </c>
      <c r="N44" s="76" t="str">
        <f t="shared" si="0"/>
        <v>トリニダード・トバゴ・ドル (TTD)</v>
      </c>
      <c r="O44" s="78">
        <f t="shared" si="1"/>
        <v>16.402839999999998</v>
      </c>
    </row>
    <row r="45" spans="1:15">
      <c r="A45" s="12"/>
      <c r="B45" s="25">
        <v>1</v>
      </c>
      <c r="C45" s="25" t="s">
        <v>52</v>
      </c>
      <c r="D45" s="13"/>
      <c r="E45" s="13"/>
      <c r="F45" s="13"/>
      <c r="G45" s="13"/>
      <c r="H45" s="13"/>
      <c r="I45" s="25" t="s">
        <v>8</v>
      </c>
      <c r="J45" s="14"/>
      <c r="K45" s="28">
        <v>0.187</v>
      </c>
      <c r="L45" s="30" t="s">
        <v>8</v>
      </c>
      <c r="M45" s="76">
        <v>34</v>
      </c>
      <c r="N45" s="76" t="str">
        <f t="shared" si="0"/>
        <v>トルコ・リラ (TRY)</v>
      </c>
      <c r="O45" s="78">
        <f t="shared" si="1"/>
        <v>20.725210000000001</v>
      </c>
    </row>
    <row r="46" spans="1:15">
      <c r="A46" s="12"/>
      <c r="B46" s="25">
        <v>1</v>
      </c>
      <c r="C46" s="25" t="s">
        <v>53</v>
      </c>
      <c r="D46" s="13"/>
      <c r="E46" s="13"/>
      <c r="F46" s="13"/>
      <c r="G46" s="13"/>
      <c r="H46" s="13"/>
      <c r="I46" s="25" t="s">
        <v>8</v>
      </c>
      <c r="J46" s="14"/>
      <c r="K46" s="28">
        <v>2.7499999999999998E-3</v>
      </c>
      <c r="L46" s="30" t="s">
        <v>8</v>
      </c>
      <c r="M46" s="76">
        <v>35</v>
      </c>
      <c r="N46" s="76" t="str">
        <f t="shared" si="0"/>
        <v>ナイジェリア・ナイラ (NGN)</v>
      </c>
      <c r="O46" s="78">
        <f t="shared" si="1"/>
        <v>0.30478249999999996</v>
      </c>
    </row>
    <row r="47" spans="1:15">
      <c r="A47" s="12"/>
      <c r="B47" s="25">
        <v>1</v>
      </c>
      <c r="C47" s="25" t="s">
        <v>54</v>
      </c>
      <c r="D47" s="13"/>
      <c r="E47" s="13"/>
      <c r="F47" s="13"/>
      <c r="G47" s="13"/>
      <c r="H47" s="13"/>
      <c r="I47" s="25" t="s">
        <v>8</v>
      </c>
      <c r="J47" s="14"/>
      <c r="K47" s="28">
        <v>0.67800000000000005</v>
      </c>
      <c r="L47" s="30" t="s">
        <v>8</v>
      </c>
      <c r="M47" s="76">
        <v>36</v>
      </c>
      <c r="N47" s="76" t="str">
        <f t="shared" si="0"/>
        <v>ニュージーランド・ドル (NZD)</v>
      </c>
      <c r="O47" s="78">
        <f t="shared" si="1"/>
        <v>75.142740000000003</v>
      </c>
    </row>
    <row r="48" spans="1:15">
      <c r="A48" s="12"/>
      <c r="B48" s="25">
        <v>1</v>
      </c>
      <c r="C48" s="25" t="s">
        <v>55</v>
      </c>
      <c r="D48" s="13"/>
      <c r="E48" s="13"/>
      <c r="F48" s="13"/>
      <c r="G48" s="13"/>
      <c r="H48" s="13"/>
      <c r="I48" s="25" t="s">
        <v>8</v>
      </c>
      <c r="J48" s="14"/>
      <c r="K48" s="28">
        <v>0.11799999999999999</v>
      </c>
      <c r="L48" s="30" t="s">
        <v>8</v>
      </c>
      <c r="M48" s="76">
        <v>37</v>
      </c>
      <c r="N48" s="76" t="str">
        <f t="shared" si="0"/>
        <v>ノルウェー・クローネ (NOK)</v>
      </c>
      <c r="O48" s="78">
        <f t="shared" si="1"/>
        <v>13.07794</v>
      </c>
    </row>
    <row r="49" spans="1:15">
      <c r="A49" s="12"/>
      <c r="B49" s="25">
        <v>1</v>
      </c>
      <c r="C49" s="25" t="s">
        <v>56</v>
      </c>
      <c r="D49" s="13"/>
      <c r="E49" s="13"/>
      <c r="F49" s="13"/>
      <c r="G49" s="13"/>
      <c r="H49" s="13"/>
      <c r="I49" s="25" t="s">
        <v>8</v>
      </c>
      <c r="J49" s="14"/>
      <c r="K49" s="28">
        <v>7.4700000000000001E-3</v>
      </c>
      <c r="L49" s="30" t="s">
        <v>8</v>
      </c>
      <c r="M49" s="76">
        <v>38</v>
      </c>
      <c r="N49" s="76" t="str">
        <f t="shared" si="0"/>
        <v>パキスタン・ルピー (PKR)</v>
      </c>
      <c r="O49" s="78">
        <f t="shared" si="1"/>
        <v>0.82790010000000003</v>
      </c>
    </row>
    <row r="50" spans="1:15">
      <c r="A50" s="12"/>
      <c r="B50" s="25">
        <v>100</v>
      </c>
      <c r="C50" s="25" t="s">
        <v>57</v>
      </c>
      <c r="D50" s="13"/>
      <c r="E50" s="13"/>
      <c r="F50" s="13"/>
      <c r="G50" s="13"/>
      <c r="H50" s="13"/>
      <c r="I50" s="25" t="s">
        <v>8</v>
      </c>
      <c r="J50" s="14"/>
      <c r="K50" s="28">
        <v>0.89400000000000002</v>
      </c>
      <c r="L50" s="30" t="s">
        <v>58</v>
      </c>
      <c r="M50" s="76">
        <v>39</v>
      </c>
      <c r="N50" s="76" t="str">
        <f t="shared" si="0"/>
        <v>バヌアツ・バツ (VUV)</v>
      </c>
      <c r="O50" s="78">
        <f t="shared" si="1"/>
        <v>0.99082020000000004</v>
      </c>
    </row>
    <row r="51" spans="1:15">
      <c r="A51" s="12"/>
      <c r="B51" s="25">
        <v>1</v>
      </c>
      <c r="C51" s="25" t="s">
        <v>59</v>
      </c>
      <c r="D51" s="13"/>
      <c r="E51" s="13"/>
      <c r="F51" s="13"/>
      <c r="G51" s="13"/>
      <c r="H51" s="13"/>
      <c r="I51" s="25" t="s">
        <v>8</v>
      </c>
      <c r="J51" s="14"/>
      <c r="K51" s="28">
        <v>0.29699999999999999</v>
      </c>
      <c r="L51" s="30" t="s">
        <v>8</v>
      </c>
      <c r="M51" s="76">
        <v>40</v>
      </c>
      <c r="N51" s="76" t="str">
        <f t="shared" si="0"/>
        <v>パプアニューギニア・キナ (PGK)</v>
      </c>
      <c r="O51" s="78">
        <f t="shared" si="1"/>
        <v>32.916509999999995</v>
      </c>
    </row>
    <row r="52" spans="1:15">
      <c r="A52" s="12"/>
      <c r="B52" s="25">
        <v>1</v>
      </c>
      <c r="C52" s="25" t="s">
        <v>60</v>
      </c>
      <c r="D52" s="13"/>
      <c r="E52" s="13"/>
      <c r="F52" s="13"/>
      <c r="G52" s="13"/>
      <c r="H52" s="13"/>
      <c r="I52" s="25" t="s">
        <v>8</v>
      </c>
      <c r="J52" s="14"/>
      <c r="K52" s="28">
        <v>2.65</v>
      </c>
      <c r="L52" s="30" t="s">
        <v>8</v>
      </c>
      <c r="M52" s="76">
        <v>41</v>
      </c>
      <c r="N52" s="76" t="str">
        <f t="shared" si="0"/>
        <v>バーレーン・ディナール (BHD)</v>
      </c>
      <c r="O52" s="78">
        <f t="shared" si="1"/>
        <v>293.6995</v>
      </c>
    </row>
    <row r="53" spans="1:15">
      <c r="A53" s="12"/>
      <c r="B53" s="25">
        <v>100</v>
      </c>
      <c r="C53" s="25" t="s">
        <v>61</v>
      </c>
      <c r="D53" s="13"/>
      <c r="E53" s="13"/>
      <c r="F53" s="13"/>
      <c r="G53" s="13"/>
      <c r="H53" s="13"/>
      <c r="I53" s="25" t="s">
        <v>8</v>
      </c>
      <c r="J53" s="14"/>
      <c r="K53" s="28">
        <v>0.35299999999999998</v>
      </c>
      <c r="L53" s="30" t="s">
        <v>8</v>
      </c>
      <c r="M53" s="76">
        <v>42</v>
      </c>
      <c r="N53" s="76" t="str">
        <f t="shared" si="0"/>
        <v>ハンガリー・フォリント (HUF)</v>
      </c>
      <c r="O53" s="78">
        <f t="shared" si="1"/>
        <v>0.39122989999999996</v>
      </c>
    </row>
    <row r="54" spans="1:15">
      <c r="A54" s="12"/>
      <c r="B54" s="25">
        <v>100</v>
      </c>
      <c r="C54" s="25" t="s">
        <v>62</v>
      </c>
      <c r="D54" s="13"/>
      <c r="E54" s="13"/>
      <c r="F54" s="13"/>
      <c r="G54" s="13"/>
      <c r="H54" s="13"/>
      <c r="I54" s="25" t="s">
        <v>8</v>
      </c>
      <c r="J54" s="14"/>
      <c r="K54" s="28">
        <v>1.19</v>
      </c>
      <c r="L54" s="30" t="s">
        <v>8</v>
      </c>
      <c r="M54" s="76">
        <v>43</v>
      </c>
      <c r="N54" s="76" t="str">
        <f t="shared" si="0"/>
        <v>バングラデシュ・タカ (BDT)</v>
      </c>
      <c r="O54" s="78">
        <f t="shared" si="1"/>
        <v>1.3188769999999999</v>
      </c>
    </row>
    <row r="55" spans="1:15">
      <c r="A55" s="12"/>
      <c r="B55" s="25">
        <v>1</v>
      </c>
      <c r="C55" s="25" t="s">
        <v>63</v>
      </c>
      <c r="D55" s="13"/>
      <c r="E55" s="13"/>
      <c r="F55" s="13"/>
      <c r="G55" s="13"/>
      <c r="H55" s="13"/>
      <c r="I55" s="25" t="s">
        <v>8</v>
      </c>
      <c r="J55" s="14"/>
      <c r="K55" s="28">
        <v>0.47099999999999997</v>
      </c>
      <c r="L55" s="30" t="s">
        <v>8</v>
      </c>
      <c r="M55" s="76">
        <v>44</v>
      </c>
      <c r="N55" s="76" t="str">
        <f t="shared" si="0"/>
        <v>フィジー・ドル (FJD)</v>
      </c>
      <c r="O55" s="78">
        <f t="shared" si="1"/>
        <v>52.20093</v>
      </c>
    </row>
    <row r="56" spans="1:15">
      <c r="A56" s="12"/>
      <c r="B56" s="25">
        <v>1</v>
      </c>
      <c r="C56" s="25" t="s">
        <v>64</v>
      </c>
      <c r="D56" s="13"/>
      <c r="E56" s="13"/>
      <c r="F56" s="13"/>
      <c r="G56" s="13"/>
      <c r="H56" s="13"/>
      <c r="I56" s="25" t="s">
        <v>8</v>
      </c>
      <c r="J56" s="13"/>
      <c r="K56" s="28" t="s">
        <v>65</v>
      </c>
      <c r="L56" s="30" t="s">
        <v>8</v>
      </c>
      <c r="M56" s="76">
        <v>45</v>
      </c>
      <c r="N56" s="76" t="str">
        <f t="shared" si="0"/>
        <v>フィリピン・ペソ (PHP)</v>
      </c>
      <c r="O56" s="78">
        <f t="shared" si="1"/>
        <v>2.1057699999999997</v>
      </c>
    </row>
    <row r="57" spans="1:15">
      <c r="A57" s="12"/>
      <c r="B57" s="25">
        <v>1</v>
      </c>
      <c r="C57" s="25" t="s">
        <v>66</v>
      </c>
      <c r="D57" s="13"/>
      <c r="E57" s="13"/>
      <c r="F57" s="13"/>
      <c r="G57" s="13"/>
      <c r="H57" s="13"/>
      <c r="I57" s="25" t="s">
        <v>8</v>
      </c>
      <c r="J57" s="14"/>
      <c r="K57" s="28">
        <v>0.26400000000000001</v>
      </c>
      <c r="L57" s="30" t="s">
        <v>8</v>
      </c>
      <c r="M57" s="76">
        <v>46</v>
      </c>
      <c r="N57" s="76" t="str">
        <f t="shared" si="0"/>
        <v>ブラジル・レアル (BRL)</v>
      </c>
      <c r="O57" s="78">
        <f t="shared" si="1"/>
        <v>29.259119999999999</v>
      </c>
    </row>
    <row r="58" spans="1:15">
      <c r="A58" s="12"/>
      <c r="B58" s="25">
        <v>1</v>
      </c>
      <c r="C58" s="25" t="s">
        <v>67</v>
      </c>
      <c r="D58" s="13"/>
      <c r="E58" s="13"/>
      <c r="F58" s="13"/>
      <c r="G58" s="13"/>
      <c r="H58" s="13"/>
      <c r="I58" s="25" t="s">
        <v>8</v>
      </c>
      <c r="J58" s="14"/>
      <c r="K58" s="28">
        <v>0.72699999999999998</v>
      </c>
      <c r="L58" s="30" t="s">
        <v>8</v>
      </c>
      <c r="M58" s="76">
        <v>47</v>
      </c>
      <c r="N58" s="76" t="str">
        <f t="shared" si="0"/>
        <v>ブルネイ・ドル (BND)</v>
      </c>
      <c r="O58" s="78">
        <f t="shared" si="1"/>
        <v>80.573409999999996</v>
      </c>
    </row>
    <row r="59" spans="1:15">
      <c r="A59" s="12"/>
      <c r="B59" s="25">
        <v>100</v>
      </c>
      <c r="C59" s="25" t="s">
        <v>68</v>
      </c>
      <c r="D59" s="13"/>
      <c r="E59" s="13"/>
      <c r="F59" s="13"/>
      <c r="G59" s="13"/>
      <c r="H59" s="13"/>
      <c r="I59" s="25" t="s">
        <v>8</v>
      </c>
      <c r="J59" s="14"/>
      <c r="K59" s="28">
        <v>4.2900000000000004E-3</v>
      </c>
      <c r="L59" s="30" t="s">
        <v>8</v>
      </c>
      <c r="M59" s="76">
        <v>48</v>
      </c>
      <c r="N59" s="76" t="str">
        <f t="shared" si="0"/>
        <v>ベトナム・ドン (VND)</v>
      </c>
      <c r="O59" s="78">
        <f t="shared" si="1"/>
        <v>4.754607000000001E-3</v>
      </c>
    </row>
    <row r="60" spans="1:15">
      <c r="A60" s="12"/>
      <c r="B60" s="25">
        <v>1</v>
      </c>
      <c r="C60" s="25" t="s">
        <v>69</v>
      </c>
      <c r="D60" s="13"/>
      <c r="E60" s="13"/>
      <c r="F60" s="13"/>
      <c r="G60" s="13"/>
      <c r="H60" s="13"/>
      <c r="I60" s="25" t="s">
        <v>8</v>
      </c>
      <c r="J60" s="14"/>
      <c r="K60" s="28">
        <v>1.3899999999999999E-2</v>
      </c>
      <c r="L60" s="30" t="s">
        <v>8</v>
      </c>
      <c r="M60" s="76">
        <v>49</v>
      </c>
      <c r="N60" s="76" t="str">
        <f t="shared" si="0"/>
        <v>ベネズエラ・ボリーバル (VES)</v>
      </c>
      <c r="O60" s="78">
        <f t="shared" si="1"/>
        <v>1.5405369999999998</v>
      </c>
    </row>
    <row r="61" spans="1:15">
      <c r="A61" s="12"/>
      <c r="B61" s="25">
        <v>1</v>
      </c>
      <c r="C61" s="25" t="s">
        <v>70</v>
      </c>
      <c r="D61" s="13"/>
      <c r="E61" s="13"/>
      <c r="F61" s="13"/>
      <c r="G61" s="13"/>
      <c r="H61" s="13"/>
      <c r="I61" s="25" t="s">
        <v>8</v>
      </c>
      <c r="J61" s="14"/>
      <c r="K61" s="28">
        <v>0.29599999999999999</v>
      </c>
      <c r="L61" s="30" t="s">
        <v>8</v>
      </c>
      <c r="M61" s="76">
        <v>50</v>
      </c>
      <c r="N61" s="76" t="str">
        <f t="shared" si="0"/>
        <v>ペルー・ヌエボ・ソル (PEN)</v>
      </c>
      <c r="O61" s="78">
        <f t="shared" si="1"/>
        <v>32.805679999999995</v>
      </c>
    </row>
    <row r="62" spans="1:15">
      <c r="A62" s="12"/>
      <c r="B62" s="25">
        <v>1</v>
      </c>
      <c r="C62" s="25" t="s">
        <v>71</v>
      </c>
      <c r="D62" s="13"/>
      <c r="E62" s="13"/>
      <c r="F62" s="13"/>
      <c r="G62" s="13"/>
      <c r="H62" s="13"/>
      <c r="I62" s="25" t="s">
        <v>8</v>
      </c>
      <c r="J62" s="14"/>
      <c r="K62" s="28">
        <v>0.26400000000000001</v>
      </c>
      <c r="L62" s="30" t="s">
        <v>8</v>
      </c>
      <c r="M62" s="76">
        <v>51</v>
      </c>
      <c r="N62" s="76" t="str">
        <f t="shared" si="0"/>
        <v>ポーランド・ズロチ (PLN)</v>
      </c>
      <c r="O62" s="78">
        <f t="shared" si="1"/>
        <v>29.259119999999999</v>
      </c>
    </row>
    <row r="63" spans="1:15">
      <c r="A63" s="12"/>
      <c r="B63" s="25">
        <v>1</v>
      </c>
      <c r="C63" s="25" t="s">
        <v>72</v>
      </c>
      <c r="D63" s="13"/>
      <c r="E63" s="13"/>
      <c r="F63" s="13"/>
      <c r="G63" s="13"/>
      <c r="H63" s="13"/>
      <c r="I63" s="25" t="s">
        <v>8</v>
      </c>
      <c r="J63" s="14"/>
      <c r="K63" s="28">
        <v>0.128</v>
      </c>
      <c r="L63" s="30" t="s">
        <v>8</v>
      </c>
      <c r="M63" s="76">
        <v>52</v>
      </c>
      <c r="N63" s="76" t="str">
        <f t="shared" si="0"/>
        <v>香港ドル (HKD)</v>
      </c>
      <c r="O63" s="78">
        <f t="shared" si="1"/>
        <v>14.18624</v>
      </c>
    </row>
    <row r="64" spans="1:15">
      <c r="A64" s="12"/>
      <c r="B64" s="25">
        <v>1</v>
      </c>
      <c r="C64" s="25" t="s">
        <v>73</v>
      </c>
      <c r="D64" s="13"/>
      <c r="E64" s="13"/>
      <c r="F64" s="13"/>
      <c r="G64" s="13"/>
      <c r="H64" s="13"/>
      <c r="I64" s="25" t="s">
        <v>8</v>
      </c>
      <c r="J64" s="14"/>
      <c r="K64" s="28">
        <v>0.23899999999999999</v>
      </c>
      <c r="L64" s="30" t="s">
        <v>8</v>
      </c>
      <c r="M64" s="76">
        <v>53</v>
      </c>
      <c r="N64" s="76" t="str">
        <f t="shared" si="0"/>
        <v>マレーシア・リンギット (MYR)</v>
      </c>
      <c r="O64" s="78">
        <f t="shared" si="1"/>
        <v>26.48837</v>
      </c>
    </row>
    <row r="65" spans="1:15">
      <c r="A65" s="12"/>
      <c r="B65" s="25">
        <v>1</v>
      </c>
      <c r="C65" s="25" t="s">
        <v>74</v>
      </c>
      <c r="D65" s="13"/>
      <c r="E65" s="13"/>
      <c r="F65" s="13"/>
      <c r="G65" s="13"/>
      <c r="H65" s="13"/>
      <c r="I65" s="25" t="s">
        <v>8</v>
      </c>
      <c r="J65" s="14"/>
      <c r="K65" s="28" t="s">
        <v>75</v>
      </c>
      <c r="L65" s="30" t="s">
        <v>8</v>
      </c>
      <c r="M65" s="76">
        <v>54</v>
      </c>
      <c r="N65" s="76" t="str">
        <f t="shared" si="0"/>
        <v>南アフリカ・ラント (ZAR)</v>
      </c>
      <c r="O65" s="78">
        <f t="shared" si="1"/>
        <v>7.8689299999999989</v>
      </c>
    </row>
    <row r="66" spans="1:15">
      <c r="A66" s="12"/>
      <c r="B66" s="25">
        <v>1</v>
      </c>
      <c r="C66" s="25" t="s">
        <v>76</v>
      </c>
      <c r="D66" s="13"/>
      <c r="E66" s="13"/>
      <c r="F66" s="13"/>
      <c r="G66" s="13"/>
      <c r="H66" s="13"/>
      <c r="I66" s="25" t="s">
        <v>8</v>
      </c>
      <c r="J66" s="14"/>
      <c r="K66" s="28">
        <v>6.2600000000000004E-4</v>
      </c>
      <c r="L66" s="30" t="s">
        <v>8</v>
      </c>
      <c r="M66" s="76">
        <v>55</v>
      </c>
      <c r="N66" s="76" t="str">
        <f t="shared" si="0"/>
        <v>ミャンマー・チャット (MMK)</v>
      </c>
      <c r="O66" s="78">
        <f t="shared" si="1"/>
        <v>6.9379579999999996E-2</v>
      </c>
    </row>
    <row r="67" spans="1:15">
      <c r="A67" s="12"/>
      <c r="B67" s="25">
        <v>1</v>
      </c>
      <c r="C67" s="25" t="s">
        <v>77</v>
      </c>
      <c r="D67" s="13"/>
      <c r="E67" s="13"/>
      <c r="F67" s="13"/>
      <c r="G67" s="13"/>
      <c r="H67" s="13"/>
      <c r="I67" s="25" t="s">
        <v>8</v>
      </c>
      <c r="J67" s="14"/>
      <c r="K67" s="28">
        <v>4.9399999999999999E-2</v>
      </c>
      <c r="L67" s="30" t="s">
        <v>8</v>
      </c>
      <c r="M67" s="76">
        <v>56</v>
      </c>
      <c r="N67" s="76" t="str">
        <f t="shared" si="0"/>
        <v>メキシコ・ペソ (MXN)</v>
      </c>
      <c r="O67" s="78">
        <f t="shared" si="1"/>
        <v>5.4750019999999999</v>
      </c>
    </row>
    <row r="68" spans="1:15">
      <c r="A68" s="12"/>
      <c r="B68" s="25">
        <v>1</v>
      </c>
      <c r="C68" s="25" t="s">
        <v>78</v>
      </c>
      <c r="D68" s="13"/>
      <c r="E68" s="13"/>
      <c r="F68" s="13"/>
      <c r="G68" s="13"/>
      <c r="H68" s="13"/>
      <c r="I68" s="25" t="s">
        <v>8</v>
      </c>
      <c r="J68" s="14"/>
      <c r="K68" s="28">
        <v>2.8899999999999999E-2</v>
      </c>
      <c r="L68" s="30" t="s">
        <v>8</v>
      </c>
      <c r="M68" s="76">
        <v>57</v>
      </c>
      <c r="N68" s="76" t="str">
        <f t="shared" si="0"/>
        <v>モーリシャス・ルピー (MUR)</v>
      </c>
      <c r="O68" s="78">
        <f t="shared" si="1"/>
        <v>3.2029869999999998</v>
      </c>
    </row>
    <row r="69" spans="1:15">
      <c r="A69" s="12"/>
      <c r="B69" s="25">
        <v>1</v>
      </c>
      <c r="C69" s="25" t="s">
        <v>79</v>
      </c>
      <c r="D69" s="13"/>
      <c r="E69" s="13"/>
      <c r="F69" s="13"/>
      <c r="G69" s="13"/>
      <c r="H69" s="13"/>
      <c r="I69" s="25" t="s">
        <v>8</v>
      </c>
      <c r="J69" s="14"/>
      <c r="K69" s="28">
        <v>0.105</v>
      </c>
      <c r="L69" s="30" t="s">
        <v>8</v>
      </c>
      <c r="M69" s="76">
        <v>58</v>
      </c>
      <c r="N69" s="76" t="str">
        <f t="shared" si="0"/>
        <v>モロッコ・ディルハム (MAD)</v>
      </c>
      <c r="O69" s="78">
        <f t="shared" si="1"/>
        <v>11.63715</v>
      </c>
    </row>
    <row r="70" spans="1:15">
      <c r="A70" s="12"/>
      <c r="B70" s="25">
        <v>1</v>
      </c>
      <c r="C70" s="25" t="s">
        <v>80</v>
      </c>
      <c r="D70" s="13"/>
      <c r="E70" s="13"/>
      <c r="F70" s="13"/>
      <c r="G70" s="13"/>
      <c r="H70" s="13"/>
      <c r="I70" s="25" t="s">
        <v>8</v>
      </c>
      <c r="J70" s="14"/>
      <c r="K70" s="28">
        <v>1.41</v>
      </c>
      <c r="L70" s="30" t="s">
        <v>8</v>
      </c>
      <c r="M70" s="76">
        <v>59</v>
      </c>
      <c r="N70" s="76" t="str">
        <f t="shared" si="0"/>
        <v>ヨルダン・ディナール (JOD)</v>
      </c>
      <c r="O70" s="78">
        <f t="shared" si="1"/>
        <v>156.27029999999999</v>
      </c>
    </row>
    <row r="71" spans="1:15">
      <c r="A71" s="12"/>
      <c r="B71" s="25">
        <v>100</v>
      </c>
      <c r="C71" s="25" t="s">
        <v>81</v>
      </c>
      <c r="D71" s="13"/>
      <c r="E71" s="13"/>
      <c r="F71" s="13"/>
      <c r="G71" s="13"/>
      <c r="H71" s="13"/>
      <c r="I71" s="25" t="s">
        <v>8</v>
      </c>
      <c r="J71" s="14"/>
      <c r="K71" s="28">
        <v>1.17E-2</v>
      </c>
      <c r="L71" s="30" t="s">
        <v>8</v>
      </c>
      <c r="M71" s="76">
        <v>60</v>
      </c>
      <c r="N71" s="76" t="str">
        <f t="shared" si="0"/>
        <v>ラオス・キップ (LAK)</v>
      </c>
      <c r="O71" s="78">
        <f t="shared" si="1"/>
        <v>1.2967109999999999E-2</v>
      </c>
    </row>
    <row r="72" spans="1:15">
      <c r="A72" s="12"/>
      <c r="B72" s="25">
        <v>1</v>
      </c>
      <c r="C72" s="25" t="s">
        <v>82</v>
      </c>
      <c r="D72" s="13"/>
      <c r="E72" s="13"/>
      <c r="F72" s="13"/>
      <c r="G72" s="13"/>
      <c r="H72" s="13"/>
      <c r="I72" s="25" t="s">
        <v>8</v>
      </c>
      <c r="J72" s="14"/>
      <c r="K72" s="28">
        <v>0.24399999999999999</v>
      </c>
      <c r="L72" s="30" t="s">
        <v>8</v>
      </c>
      <c r="M72" s="76">
        <v>61</v>
      </c>
      <c r="N72" s="76" t="str">
        <f t="shared" si="0"/>
        <v>ルーマニア・レイ (RON)</v>
      </c>
      <c r="O72" s="78">
        <f t="shared" si="1"/>
        <v>27.04252</v>
      </c>
    </row>
    <row r="73" spans="1:15">
      <c r="A73" s="12"/>
      <c r="B73" s="25">
        <v>100</v>
      </c>
      <c r="C73" s="25" t="s">
        <v>83</v>
      </c>
      <c r="D73" s="13"/>
      <c r="E73" s="13"/>
      <c r="F73" s="19"/>
      <c r="G73" s="13"/>
      <c r="H73" s="14"/>
      <c r="I73" s="25" t="s">
        <v>8</v>
      </c>
      <c r="J73" s="13"/>
      <c r="K73" s="28">
        <v>0.113</v>
      </c>
      <c r="L73" s="30" t="s">
        <v>8</v>
      </c>
      <c r="M73" s="76">
        <v>62</v>
      </c>
      <c r="N73" s="76" t="str">
        <f t="shared" si="0"/>
        <v>ルワンダ・フラン (RWF)</v>
      </c>
      <c r="O73" s="78">
        <f t="shared" si="1"/>
        <v>0.12523789999999999</v>
      </c>
    </row>
    <row r="74" spans="1:15">
      <c r="A74" s="12"/>
      <c r="B74" s="25">
        <v>1</v>
      </c>
      <c r="C74" s="25" t="s">
        <v>84</v>
      </c>
      <c r="D74" s="13"/>
      <c r="E74" s="13"/>
      <c r="F74" s="13"/>
      <c r="G74" s="14"/>
      <c r="H74" s="13"/>
      <c r="I74" s="25" t="s">
        <v>8</v>
      </c>
      <c r="J74" s="13"/>
      <c r="K74" s="28" t="s">
        <v>85</v>
      </c>
      <c r="L74" s="30" t="s">
        <v>8</v>
      </c>
      <c r="M74" s="76">
        <v>63</v>
      </c>
      <c r="N74" s="76" t="str">
        <f t="shared" si="0"/>
        <v>ロシア・ルーブル (RUB)</v>
      </c>
      <c r="O74" s="78">
        <f t="shared" si="1"/>
        <v>1.66245</v>
      </c>
    </row>
    <row r="75" spans="1:15">
      <c r="A75" s="12"/>
      <c r="B75" s="14"/>
      <c r="C75" s="14"/>
      <c r="D75" s="14"/>
      <c r="E75" s="14"/>
      <c r="F75" s="33"/>
      <c r="G75" s="34"/>
      <c r="H75" s="19"/>
      <c r="I75" s="33"/>
      <c r="J75" s="13"/>
      <c r="K75" s="35"/>
      <c r="L75" s="36"/>
      <c r="M75" s="4"/>
      <c r="N75" s="1"/>
    </row>
    <row r="76" spans="1:15">
      <c r="A76" s="12"/>
      <c r="B76" s="13" t="s">
        <v>86</v>
      </c>
      <c r="C76" s="14"/>
      <c r="D76" s="13"/>
      <c r="E76" s="13"/>
      <c r="F76" s="37" t="s">
        <v>87</v>
      </c>
      <c r="G76" s="38"/>
      <c r="H76" s="14"/>
      <c r="I76" s="13"/>
      <c r="J76" s="14"/>
      <c r="K76" s="13"/>
      <c r="L76" s="18"/>
      <c r="M76" s="2"/>
      <c r="N76" s="1"/>
    </row>
    <row r="77" spans="1:15">
      <c r="A77" s="39"/>
      <c r="B77" s="40"/>
      <c r="C77" s="41"/>
      <c r="D77" s="42"/>
      <c r="E77" s="42"/>
      <c r="F77" s="43" t="s">
        <v>88</v>
      </c>
      <c r="G77" s="44"/>
      <c r="H77" s="45"/>
      <c r="I77" s="42"/>
      <c r="J77" s="45"/>
      <c r="K77" s="42"/>
      <c r="L77" s="46"/>
      <c r="M77" s="2"/>
      <c r="N77" s="1"/>
    </row>
    <row r="78" spans="1:15" s="6" customFormat="1" ht="13.5">
      <c r="A78" s="5"/>
      <c r="B78" s="5"/>
      <c r="C78" s="5" t="s">
        <v>89</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C23" sqref="C23"/>
    </sheetView>
  </sheetViews>
  <sheetFormatPr defaultRowHeight="13.5"/>
  <cols>
    <col min="1" max="1" width="19.375" bestFit="1" customWidth="1"/>
    <col min="2" max="2" width="14.375" customWidth="1"/>
    <col min="3" max="3" width="12.75" customWidth="1"/>
    <col min="4" max="4" width="12.375" bestFit="1" customWidth="1"/>
  </cols>
  <sheetData>
    <row r="1" spans="1:7">
      <c r="B1" t="s">
        <v>367</v>
      </c>
      <c r="C1" t="s">
        <v>114</v>
      </c>
      <c r="D1" t="str">
        <f>IF(AND(海外居住者のための収入等申告書!D29="はい",海外居住者のための収入等申告書!D30="いいえ"),"生計１の配偶者","生計維持者２")</f>
        <v>生計維持者２</v>
      </c>
      <c r="F1" t="s">
        <v>115</v>
      </c>
    </row>
    <row r="2" spans="1:7">
      <c r="A2" t="s">
        <v>248</v>
      </c>
      <c r="B2" s="50" t="e">
        <f>海外居住者のための収入等申告書!D22*VLOOKUP(海外居住者のための収入等申告書!D21,レート表!$N$12:$O$74,2,0)</f>
        <v>#N/A</v>
      </c>
      <c r="C2" s="50" t="e">
        <f>海外居住者のための収入等申告書!D37*VLOOKUP(海外居住者のための収入等申告書!D36,レート表!$N$12:$O$74,2,0)</f>
        <v>#N/A</v>
      </c>
      <c r="D2" s="50" t="e">
        <f>IF(VLOOKUP(海外居住者のための収入等申告書!$D$29,計算シート!$F$2:$G$9,2,0)=1,海外居住者のための収入等申告書!H37*VLOOKUP(海外居住者のための収入等申告書!H36,レート表!$N$12:$O$74,2,0),0)</f>
        <v>#N/A</v>
      </c>
      <c r="F2" s="52" t="s">
        <v>117</v>
      </c>
      <c r="G2" s="52">
        <v>1</v>
      </c>
    </row>
    <row r="3" spans="1:7">
      <c r="A3" t="s">
        <v>92</v>
      </c>
      <c r="B3" s="50" t="e">
        <f>IF(B2&lt;T11所得区分!$B$16,T12給与所得!$B$2,IF(B2&lt;T11所得区分!$B$17,B2-650000,IF(B2&lt;T11所得区分!$B$18,T12給与所得!$B$4,IF(B2&lt;T11所得区分!$B$19,T12給与所得!$B$5,IF(B2&lt;T11所得区分!$B$20,T12給与所得!$B$6,IF(B2&lt;T11所得区分!$B$21,T12給与所得!$B$7,IF(B2&lt;T11所得区分!$B$22,ROUNDDOWN(B2/4000,0)*4000*0.6,IF(B2&lt;T11所得区分!$B$23,ROUNDDOWN(B2/4000,0)*4000*0.7-180000,IF(B2&lt;T11所得区分!$B$24,ROUNDDOWN(B2/4000,0)*4000*0.8-540000,IF(B2&lt;T11所得区分!$B$26,B2*0.9-1200000,B2-2200000))))))))))</f>
        <v>#N/A</v>
      </c>
      <c r="C3" s="50" t="e">
        <f>IF(C2&lt;T11所得区分!$B$16,T12給与所得!$B$2,IF(C2&lt;T11所得区分!$B$17,C2-650000,IF(C2&lt;T11所得区分!$B$18,T12給与所得!$B$4,IF(C2&lt;T11所得区分!$B$19,T12給与所得!$B$5,IF(C2&lt;T11所得区分!$B$20,T12給与所得!$B$6,IF(C2&lt;T11所得区分!$B$21,T12給与所得!$B$7,IF(C2&lt;T11所得区分!$B$22,ROUNDDOWN(C2/4000,0)*4000*0.6,IF(C2&lt;T11所得区分!$B$23,ROUNDDOWN(C2/4000,0)*4000*0.7-180000,IF(C2&lt;T11所得区分!$B$24,ROUNDDOWN(C2/4000,0)*4000*0.8-540000,IF(C2&lt;T11所得区分!$B$26,C2*0.9-1200000,C2-2200000))))))))))</f>
        <v>#N/A</v>
      </c>
      <c r="D3" s="50" t="e">
        <f>IF(D2&lt;T11所得区分!$B$16,T12給与所得!$B$2,IF(D2&lt;T11所得区分!$B$17,D2-650000,IF(D2&lt;T11所得区分!$B$18,T12給与所得!$B$4,IF(D2&lt;T11所得区分!$B$19,T12給与所得!$B$5,IF(D2&lt;T11所得区分!$B$20,T12給与所得!$B$6,IF(D2&lt;T11所得区分!$B$21,T12給与所得!$B$7,IF(D2&lt;T11所得区分!$B$22,ROUNDDOWN(D2/4000,0)*4000*0.6,IF(D2&lt;T11所得区分!$B$23,ROUNDDOWN(D2/4000,0)*4000*0.7-180000,IF(D2&lt;T11所得区分!$B$24,ROUNDDOWN(D2/4000,0)*4000*0.8-540000,IF(D2&lt;T11所得区分!$B$26,D2*0.9-1200000,D2-2200000))))))))))</f>
        <v>#N/A</v>
      </c>
      <c r="F3" s="52" t="s">
        <v>119</v>
      </c>
      <c r="G3" s="52">
        <v>2</v>
      </c>
    </row>
    <row r="4" spans="1:7">
      <c r="A4" t="s">
        <v>349</v>
      </c>
      <c r="B4" s="50">
        <v>0</v>
      </c>
      <c r="C4" s="50" t="e">
        <f>海外居住者のための収入等申告書!D39*VLOOKUP(海外居住者のための収入等申告書!D38,レート表!$N$12:$O$74,2,0)</f>
        <v>#N/A</v>
      </c>
      <c r="D4" s="50" t="e">
        <f>IF(VLOOKUP(海外居住者のための収入等申告書!$D$29,計算シート!$F$2:$G$9,2,0)=1,海外居住者のための収入等申告書!H39*VLOOKUP(海外居住者のための収入等申告書!H38,レート表!$N$12:$O$74,2,0),0)</f>
        <v>#N/A</v>
      </c>
      <c r="F4" s="52" t="s">
        <v>120</v>
      </c>
      <c r="G4" s="52">
        <v>3</v>
      </c>
    </row>
    <row r="5" spans="1:7">
      <c r="A5" t="s">
        <v>348</v>
      </c>
      <c r="B5" s="50">
        <v>0</v>
      </c>
      <c r="C5" s="50" t="e">
        <f>IF(IF(海外居住者のための収入等申告書!D28&lt;T12給与所得!$B$13,IF(C4&lt;T12給与所得!$B$18,C4-700000,IF(D4&lt;T12給与所得!$B$19,C4*0.75-375000,IF(C4&lt;T12給与所得!$B$20,C4*0.85-785000,C4*0.95-1555000))),IF(C4&lt;T12給与所得!$B$14,C4-1200000,IF(D4&lt;T12給与所得!$B$15,C4*0.75-375000,IF(C4&lt;T12給与所得!$B$16,C4*0.85-785000,C4*0.95-1555000))))&lt;0,0,IF(海外居住者のための収入等申告書!D28&lt;T12給与所得!$B$13,IF(C4&lt;T12給与所得!$B$18,C4-700000,IF(D4&lt;T12給与所得!$B$19,C4*0.75-375000,IF(C4&lt;T12給与所得!$B$20,C4*0.85-785000,C4*0.95-1555000))),IF(C4&lt;T12給与所得!$B$14,C4-1200000,IF(D4&lt;T12給与所得!$B$15,C4*0.75-375000,IF(C4&lt;T12給与所得!$B$16,C4*0.85-785000,C4*0.95-1555000)))))</f>
        <v>#N/A</v>
      </c>
      <c r="D5" s="50" t="e">
        <f>IF(IF(海外居住者のための収入等申告書!H28&lt;T12給与所得!$B$13,IF(D4&lt;T12給与所得!$B$18,D4-700000,IF(D4&lt;T12給与所得!$B$19,D4*0.75-375000,IF(D4&lt;T12給与所得!$B$20,D4*0.85-785000,D4*0.95-1555000))),IF(D4&lt;T12給与所得!$B$14,D4-1200000,IF(D4&lt;T12給与所得!$B$15,D4*0.75-375000,IF(D4&lt;T12給与所得!$B$16,D4*0.85-785000,D4*0.95-1555000))))&lt;0,0,IF(海外居住者のための収入等申告書!E28&lt;T12給与所得!$B$13,IF(D4&lt;T12給与所得!$B$18,D4-700000,IF(D4&lt;T12給与所得!$B$19,D4*0.75-375000,IF(D4&lt;T12給与所得!$B$20,D4*0.85-785000,D4*0.95-1555000))),IF(D4&lt;T12給与所得!$B$14,D4-1200000,IF(D4&lt;T12給与所得!$B$15,D4*0.75-375000,IF(D4&lt;T12給与所得!$B$16,D4*0.85-785000,D4*0.95-1555000)))))</f>
        <v>#N/A</v>
      </c>
      <c r="F5" s="52" t="s">
        <v>121</v>
      </c>
      <c r="G5" s="52">
        <v>4</v>
      </c>
    </row>
    <row r="6" spans="1:7">
      <c r="A6" t="s">
        <v>350</v>
      </c>
      <c r="B6" s="50" t="e">
        <f>海外居住者のための収入等申告書!D24*VLOOKUP(海外居住者のための収入等申告書!D23,レート表!$N$12:$O$74,2,0)</f>
        <v>#N/A</v>
      </c>
      <c r="C6" s="50" t="e">
        <f>海外居住者のための収入等申告書!D41*VLOOKUP(海外居住者のための収入等申告書!D40,レート表!$N$12:$O$74,2,0)</f>
        <v>#N/A</v>
      </c>
      <c r="D6" s="50" t="e">
        <f>IF(VLOOKUP(海外居住者のための収入等申告書!$D$30,計算シート!$F$2:$G$9,2,0)=1,海外居住者のための収入等申告書!H41*VLOOKUP(海外居住者のための収入等申告書!H40,レート表!$N$12:$O$74,2,0),0)</f>
        <v>#N/A</v>
      </c>
      <c r="F6" s="58" t="s">
        <v>345</v>
      </c>
      <c r="G6" s="58">
        <v>5</v>
      </c>
    </row>
    <row r="7" spans="1:7">
      <c r="A7" t="s">
        <v>93</v>
      </c>
      <c r="B7" s="50" t="e">
        <f>IF(VLOOKUP(海外居住者のための収入等申告書!D20,計算シート!F2:G3,2,0)=1,SUM(B3,B5,B6),0)</f>
        <v>#N/A</v>
      </c>
      <c r="C7" s="50" t="e">
        <f>SUM(C3,C5,C6)</f>
        <v>#N/A</v>
      </c>
      <c r="D7" s="50" t="e">
        <f>SUM(D3,D5,D6)</f>
        <v>#N/A</v>
      </c>
      <c r="F7" s="52" t="s">
        <v>122</v>
      </c>
      <c r="G7" s="52">
        <v>6</v>
      </c>
    </row>
    <row r="8" spans="1:7">
      <c r="A8" t="s">
        <v>399</v>
      </c>
      <c r="B8">
        <v>0</v>
      </c>
      <c r="C8" t="e">
        <f>IF(VLOOKUP(海外居住者のための収入等申告書!$D$29,$F$2:$G$12,2,0)=1,1,0)</f>
        <v>#N/A</v>
      </c>
      <c r="D8" t="e">
        <f>C8</f>
        <v>#N/A</v>
      </c>
      <c r="F8" s="52" t="s">
        <v>123</v>
      </c>
      <c r="G8" s="52">
        <v>7</v>
      </c>
    </row>
    <row r="9" spans="1:7">
      <c r="A9" t="s">
        <v>247</v>
      </c>
      <c r="B9" s="80" t="s">
        <v>368</v>
      </c>
      <c r="C9" s="49" t="e">
        <f>IF(C8=1,IF(C7&gt;=D7,IF(C7&lt;=T11所得区分!$B$2,"A",IF(C7&lt;=T11所得区分!$B$3,"B",IF(C7&lt;=T11所得区分!$B$4,"C","D"))),IF(C7&lt;T11所得区分!$B$5,"e",IF(C7&lt;T11所得区分!$B$6,"f",IF(C7&lt;T11所得区分!$B$7,"g",IF(C7&lt;=T11所得区分!$B$8,"h",IF(C7&lt;=T11所得区分!$B$9,"i",IF(C7&lt;=T11所得区分!$B$10,"j",IF(C7&lt;=T11所得区分!$B$11,"k",IF(C7&lt;=T11所得区分!$B$12,"l",IF(C7&lt;=T11所得区分!$B$13,"m",IF(C7&lt;=T11所得区分!$B$14,"n",IF(C7&lt;=T11所得区分!$B$15,"o","p")))))))))))),"D")</f>
        <v>#N/A</v>
      </c>
      <c r="D9" s="49" t="e">
        <f>IF(VLOOKUP(海外居住者のための収入等申告書!D29,計算シート!F2:G9,2,0)=1,IF(D7&gt;C7,IF(D7&lt;=T11所得区分!$B$2,"A",IF(D7&lt;=T11所得区分!$B$3,"B",IF(D7&lt;=T11所得区分!$B$4,"C","D"))),IF(D7&lt;T11所得区分!$B$5,"e",IF(D7&lt;T11所得区分!$B$6,"f",IF(D7&lt;T11所得区分!$B$7,"g",IF(D7&lt;=T11所得区分!$B$8,"h",IF(D7&lt;=T11所得区分!$B$9,"i",IF(D7&lt;=T11所得区分!$B$10,"j",IF(D7&lt;=T11所得区分!$B$11,"k",IF(D7&lt;=T11所得区分!$B$12,"l",IF(D7&lt;=T11所得区分!$B$13,"m",IF(D7&lt;=T11所得区分!$B$14,"n",IF(D7&lt;=T11所得区分!$B$15,"o","p")))))))))))),"p")</f>
        <v>#N/A</v>
      </c>
      <c r="F9" s="52" t="s">
        <v>124</v>
      </c>
      <c r="G9" s="52">
        <v>8</v>
      </c>
    </row>
    <row r="10" spans="1:7">
      <c r="A10" t="s">
        <v>344</v>
      </c>
      <c r="B10" s="50">
        <v>0</v>
      </c>
      <c r="C10" s="75" t="e">
        <f>IF(C9="A",IF(D9="e",IF(海外居住者のための収入等申告書!H28&gt;=70,T13人的控除!$B$6,T13人的控除!$B$3),IF(D9="f",T13人的控除!$B$9,IF(D9="g",T13人的控除!$B$10,IF(D9="h",T13人的控除!$B$11,IF(D9="i",T13人的控除!$B$12,IF(D9="j",T13人的控除!$B$13,IF(D9="k",T13人的控除!$B$14,IF(D9="l",T13人的控除!$B$15,IF(D9="m",T13人的控除!$B$16,IF(D9="n",T13人的控除!$B$17,IF(D9="o",T13人的控除!$B$18,0))))))))))),IF(C9="B",IF(D9="e",IF(海外居住者のための収入等申告書!H28&gt;=70,T13人的控除!$B$7,T13人的控除!$B$4),IF(D9="f",T13人的控除!$B$19,IF(D9="g",T13人的控除!$B$20,IF(D9="h",T13人的控除!$B$21,IF(D9="i",T13人的控除!$B$22,IF(D9="j",T13人的控除!$B$23,IF(D9="k",T13人的控除!$B$24,IF(D9="l",T13人的控除!$B$25,IF(D9="m",T13人的控除!$B$26,IF(D9="n",T13人的控除!$B$27,IF(D9="o",T13人的控除!$B$28,0))))))))))),IF(C9="C",IF(D9="e",IF(海外居住者のための収入等申告書!H28&gt;=70,T13人的控除!$B$8,T13人的控除!$B$5),IF(D9="f",T13人的控除!$B$29,IF(D9="g",T13人的控除!$B$30,IF(D9="h",T13人的控除!$B$31,IF(D9="i",T13人的控除!$B$32,IF(D9="j",T13人的控除!$B$33,IF(D9="k",T13人的控除!$B$34,IF(D9="l",T13人的控除!$B$35,IF(D9="m",T13人的控除!$B$36,IF(D9="n",T13人的控除!$B$37,IF(D9="o",T13人的控除!$B$38,0))))))))))),0)))</f>
        <v>#N/A</v>
      </c>
      <c r="D10" s="75" t="e">
        <f>IF(D9="A",IF(C9="e",IF(海外居住者のための収入等申告書!D28&gt;=70,T13人的控除!$B$6,T13人的控除!$B$3),IF(C9="f",T13人的控除!$B$9,IF(C9="g",T13人的控除!$B$10,IF(C9="h",T13人的控除!$B$11,IF(C9="i",T13人的控除!$B$12,IF(C9="j",T13人的控除!$B$13,IF(C9="k",T13人的控除!$B$14,IF(C9="l",T13人的控除!$B$15,IF(C9="m",T13人的控除!$B$16,IF(C9="n",T13人的控除!$B$17,IF(C9="o",T13人的控除!$B$18,0))))))))))),IF(D9="B",IF(C9="e",IF(海外居住者のための収入等申告書!D28&gt;=70,T13人的控除!$B$7,T13人的控除!$B$4),IF(C9="f",T13人的控除!$B$19,IF(C9="g",T13人的控除!$B$20,IF(C9="h",T13人的控除!$B$21,IF(C9="i",T13人的控除!$B$22,IF(C9="j",T13人的控除!$B$23,IF(C9="k",T13人的控除!$B$24,IF(C9="l",T13人的控除!$B$25,IF(C9="m",T13人的控除!$B$26,IF(C9="n",T13人的控除!$B$27,IF(C9="o",T13人的控除!$B$28,0))))))))))),IF(D9="C",IF(C9="e",IF(海外居住者のための収入等申告書!H28&gt;=70,T13人的控除!$B$8,T13人的控除!$B$5),IF(C9="f",T13人的控除!$B$29,IF(C9="g",T13人的控除!$B$30,IF(C9="h",T13人的控除!$B$31,IF(C9="i",T13人的控除!$B$32,IF(C9="j",T13人的控除!$B$33,IF(C9="k",T13人的控除!$B$34,IF(C9="l",T13人的控除!$B$35,IF(C9="m",T13人的控除!$B$36,IF(C9="n",T13人的控除!$B$37,IF(C9="o",T13人的控除!$B$38,0))))))))))),0)))</f>
        <v>#N/A</v>
      </c>
      <c r="F10" s="95" t="s">
        <v>360</v>
      </c>
      <c r="G10" s="95">
        <v>9</v>
      </c>
    </row>
    <row r="11" spans="1:7">
      <c r="A11" t="s">
        <v>94</v>
      </c>
      <c r="B11" s="50">
        <v>0</v>
      </c>
      <c r="C11" s="50" t="e">
        <f>SUM(海外居住者のための収入等申告書!D45,海外居住者のための収入等申告書!D47,C35)*T13人的控除!$B$39</f>
        <v>#N/A</v>
      </c>
      <c r="D11" s="50" t="e">
        <f>SUM(海外居住者のための収入等申告書!H45,海外居住者のための収入等申告書!H47,D35)*T13人的控除!$B$39</f>
        <v>#N/A</v>
      </c>
      <c r="F11" s="58" t="s">
        <v>361</v>
      </c>
      <c r="G11" s="58">
        <v>10</v>
      </c>
    </row>
    <row r="12" spans="1:7">
      <c r="A12" t="s">
        <v>95</v>
      </c>
      <c r="B12" s="50">
        <v>0</v>
      </c>
      <c r="C12" s="50" t="e">
        <f>SUM(C36,海外居住者のための収入等申告書!D46)*T13人的控除!$B$40</f>
        <v>#N/A</v>
      </c>
      <c r="D12" s="50" t="e">
        <f>SUM(海外居住者のための収入等申告書!H46,D36)*T13人的控除!$B$40</f>
        <v>#N/A</v>
      </c>
      <c r="F12" s="58" t="s">
        <v>374</v>
      </c>
      <c r="G12" s="58">
        <v>11</v>
      </c>
    </row>
    <row r="13" spans="1:7">
      <c r="A13" t="s">
        <v>96</v>
      </c>
      <c r="B13" s="50">
        <v>0</v>
      </c>
      <c r="C13" s="50">
        <f>海外居住者のための収入等申告書!D49*T13人的控除!$B$41</f>
        <v>0</v>
      </c>
      <c r="D13" s="50">
        <f>海外居住者のための収入等申告書!H49*T13人的控除!$B$41</f>
        <v>0</v>
      </c>
    </row>
    <row r="14" spans="1:7">
      <c r="A14" t="s">
        <v>97</v>
      </c>
      <c r="B14" s="50">
        <v>0</v>
      </c>
      <c r="C14" s="50">
        <f>海外居住者のための収入等申告書!D48*T13人的控除!$B$42</f>
        <v>0</v>
      </c>
      <c r="D14" s="50">
        <f>海外居住者のための収入等申告書!H48*T13人的控除!$B$42</f>
        <v>0</v>
      </c>
    </row>
    <row r="15" spans="1:7">
      <c r="A15" t="s">
        <v>98</v>
      </c>
      <c r="B15" s="50" t="e">
        <f>IF(VLOOKUP(海外居住者のための収入等申告書!D18,計算シート!$F$2:$G$9,2,0)=4,1,0)*T13人的控除!$B$44</f>
        <v>#N/A</v>
      </c>
      <c r="C15" s="50" t="e">
        <f>SUM(海外居住者のための収入等申告書!D50,C37,IF(VLOOKUP(海外居住者のための収入等申告書!$D$32,計算シート!$F$2:$G$9,2,0)=4,1,0),IF(AND(D9="e",VLOOKUP(海外居住者のための収入等申告書!$H$32,計算シート!$F$2:$G$9,2,0)=4),1,0))*T13人的控除!$B$44</f>
        <v>#N/A</v>
      </c>
      <c r="D15" s="50" t="e">
        <f>SUM(海外居住者のための収入等申告書!H50,D37,IF(VLOOKUP(海外居住者のための収入等申告書!$H$32,計算シート!$F$2:$G$9,2,0)=4,1,0),IF(AND(C9="e",VLOOKUP(海外居住者のための収入等申告書!$D$32,計算シート!$F$2:$G$9,2,0)=4),1,0))*T13人的控除!$B$44</f>
        <v>#N/A</v>
      </c>
    </row>
    <row r="16" spans="1:7">
      <c r="A16" t="s">
        <v>99</v>
      </c>
      <c r="B16" s="50" t="e">
        <f>IF(VLOOKUP(海外居住者のための収入等申告書!D18,計算シート!$F$2:$G$9,2,0)=5,1,0)*T13人的控除!$B$45</f>
        <v>#N/A</v>
      </c>
      <c r="C16" s="50" t="e">
        <f>SUM(海外居住者のための収入等申告書!D51,C38,IF(VLOOKUP(海外居住者のための収入等申告書!$D$32,計算シート!$F$2:$G$9,2,0)=5,1,0),IF(AND($D$9="e",VLOOKUP(海外居住者のための収入等申告書!$D$31,計算シート!$F$2:$G$9,2,0)=2,VLOOKUP(海外居住者のための収入等申告書!$H$32,計算シート!$F$2:$G$9,2,0)=5),1,0))*T13人的控除!B45</f>
        <v>#N/A</v>
      </c>
      <c r="D16" s="50" t="e">
        <f>SUM(海外居住者のための収入等申告書!H51,D38,IF(VLOOKUP(海外居住者のための収入等申告書!H32,計算シート!$F$2:$G$9,2,0)=5,1,0),IF(AND(C9="e",VLOOKUP(海外居住者のための収入等申告書!$D$31,計算シート!$F$2:$G$9,2,0)=2,VLOOKUP(海外居住者のための収入等申告書!$D$32,計算シート!$F$2:$G$9,2,0)=5),1,0))*T13人的控除!B45</f>
        <v>#N/A</v>
      </c>
    </row>
    <row r="17" spans="1:4">
      <c r="A17" t="s">
        <v>100</v>
      </c>
      <c r="B17" s="50">
        <v>0</v>
      </c>
      <c r="C17" s="50" t="e">
        <f>SUM(海外居住者のための収入等申告書!D52,C39,IF(AND($D$9="e",VLOOKUP(海外居住者のための収入等申告書!$D$31,計算シート!$F$2:$G$9,2,0)=1,VLOOKUP(海外居住者のための収入等申告書!$H$32,計算シート!$F$2:$G$9,2,0)=5),1,0))*T13人的控除!B46</f>
        <v>#N/A</v>
      </c>
      <c r="D17" s="50" t="e">
        <f>SUM(海外居住者のための収入等申告書!H52,D39,IF(AND($C$9="e",VLOOKUP(海外居住者のための収入等申告書!$D$31,計算シート!$F$2:$G$9,2,0)=1,VLOOKUP(海外居住者のための収入等申告書!$D$32,計算シート!$F$2:$G$9,2,0)=5),1,0))*T13人的控除!B46</f>
        <v>#N/A</v>
      </c>
    </row>
    <row r="18" spans="1:4">
      <c r="A18" s="101" t="s">
        <v>490</v>
      </c>
      <c r="B18" s="50" t="e">
        <f>IF(AND(B7&lt;=T13人的控除!B57,SUM(計算シート!B5:B6)&lt;=100000),T13人的控除!B50,0)</f>
        <v>#N/A</v>
      </c>
      <c r="C18" s="50" t="e">
        <f>IF(海外居住者のための収入等申告書!D29="はい",0,IF(C19=0,IF(VLOOKUP(海外居住者のための収入等申告書!D33,計算シート!$F$2:$G$9,2,0)=7,T13人的控除!$B$47,0),0))</f>
        <v>#N/A</v>
      </c>
      <c r="D18" s="50">
        <v>0</v>
      </c>
    </row>
    <row r="19" spans="1:4">
      <c r="A19" t="s">
        <v>102</v>
      </c>
      <c r="B19" s="50">
        <v>0</v>
      </c>
      <c r="C19" s="50" t="e">
        <f>IF(海外居住者のための収入等申告書!D29="はい",0,IF(AND(VLOOKUP(海外居住者のための収入等申告書!D33,計算シート!$F$2:$G$9,2,0)=7,C7&lt;=T13人的控除!$B$54,SUM(海外居住者のための収入等申告書!D44:D46)&gt;0),T13人的控除!$B$48,0))</f>
        <v>#N/A</v>
      </c>
      <c r="D19" s="50">
        <v>0</v>
      </c>
    </row>
    <row r="20" spans="1:4">
      <c r="A20" t="s">
        <v>103</v>
      </c>
      <c r="B20" s="50">
        <v>0</v>
      </c>
      <c r="C20" s="50" t="e">
        <f>IF(海外居住者のための収入等申告書!D29="はい",0,IF(AND(VLOOKUP(海外居住者のための収入等申告書!D33,計算シート!$F$2:$G$9,2,0)=8,C7&lt;=T13人的控除!$B$54),T13人的控除!$B$49,0))</f>
        <v>#N/A</v>
      </c>
      <c r="D20" s="50">
        <v>0</v>
      </c>
    </row>
    <row r="21" spans="1:4">
      <c r="A21" t="s">
        <v>107</v>
      </c>
      <c r="B21" s="50">
        <f>T13人的控除!$B$2</f>
        <v>330000</v>
      </c>
      <c r="C21" s="50">
        <f>T13人的控除!$B$2</f>
        <v>330000</v>
      </c>
      <c r="D21" s="50">
        <f>T13人的控除!B2</f>
        <v>330000</v>
      </c>
    </row>
    <row r="22" spans="1:4">
      <c r="A22" t="s">
        <v>104</v>
      </c>
      <c r="B22" s="50">
        <v>0</v>
      </c>
      <c r="C22" s="50" t="e">
        <f>SUM(海外居住者のための収入等申告書!D44:D49,C34:C36,IF(D9="e",1,0))</f>
        <v>#N/A</v>
      </c>
      <c r="D22" s="50" t="e">
        <f>SUM(海外居住者のための収入等申告書!H44:H49,D34:D36,IF(C9="e",1,0))</f>
        <v>#N/A</v>
      </c>
    </row>
    <row r="23" spans="1:4">
      <c r="A23" t="s">
        <v>105</v>
      </c>
      <c r="B23" s="96" t="e">
        <f>SUM(B2,B4,B6)*0.15</f>
        <v>#N/A</v>
      </c>
      <c r="C23" s="96" t="e">
        <f>SUM(C2,C4,C6)*0.15</f>
        <v>#N/A</v>
      </c>
      <c r="D23" s="96" t="e">
        <f>SUM(D2,D4,D6)*0.15</f>
        <v>#N/A</v>
      </c>
    </row>
    <row r="24" spans="1:4">
      <c r="A24" t="s">
        <v>108</v>
      </c>
      <c r="B24" s="50">
        <f>T13人的控除!$B$51</f>
        <v>350000</v>
      </c>
      <c r="C24" s="50" t="e">
        <f>T13人的控除!$B$51*SUM(1,C22)+IF(SUM(C22)&gt;0,T13人的控除!$B$52,0)</f>
        <v>#N/A</v>
      </c>
      <c r="D24" s="50" t="e">
        <f>T13人的控除!$B$51*SUM(1,D22)+IF(SUM(D22)&gt;0,T13人的控除!$B$52,0)</f>
        <v>#N/A</v>
      </c>
    </row>
    <row r="25" spans="1:4">
      <c r="A25" t="s">
        <v>109</v>
      </c>
      <c r="B25" s="50" t="e">
        <f>IF(OR(VLOOKUP(海外居住者のための収入等申告書!D18,計算シート!$F$2:$G$9,2,0)&gt;3,海外居住者のための収入等申告書!D16&lt;20),T13人的控除!$B$53,0)</f>
        <v>#N/A</v>
      </c>
      <c r="C25" s="50" t="e">
        <f>IF(OR(SUM(C18:C20)&gt;0,VLOOKUP(海外居住者のための収入等申告書!$D$32,計算シート!$F$2:$G$9,2,0)&gt;3,海外居住者のための収入等申告書!D28&lt;20),T13人的控除!$B$53,0)</f>
        <v>#N/A</v>
      </c>
      <c r="D25" s="50" t="e">
        <f>IF(OR(SUM(D18:D20)&gt;0,VLOOKUP(海外居住者のための収入等申告書!$D$32,計算シート!$F$2:$G$9,2,0)&gt;3,海外居住者のための収入等申告書!H28&lt;20),T13人的控除!$B$53,0)</f>
        <v>#N/A</v>
      </c>
    </row>
    <row r="26" spans="1:4">
      <c r="A26" t="s">
        <v>346</v>
      </c>
      <c r="B26" s="50" t="e">
        <f>SUM(B10:B21,B23)</f>
        <v>#N/A</v>
      </c>
      <c r="C26" s="50" t="e">
        <f>SUM(C10:C21,C23)</f>
        <v>#N/A</v>
      </c>
      <c r="D26" s="50" t="e">
        <f>SUM(D10:D21,D23)</f>
        <v>#N/A</v>
      </c>
    </row>
    <row r="27" spans="1:4">
      <c r="A27" t="s">
        <v>106</v>
      </c>
      <c r="B27" s="50" t="e">
        <f>IF(B7-B26&lt;0,0,ROUNDDOWN(B7-B26,-3))</f>
        <v>#N/A</v>
      </c>
      <c r="C27" s="50" t="e">
        <f>IF(C7-C26&lt;0,0,ROUNDDOWN(C7-C26,-3))</f>
        <v>#N/A</v>
      </c>
      <c r="D27" s="50" t="e">
        <f>IF(D7-D26&lt;0,0,ROUNDDOWN(D7-D26,-3))</f>
        <v>#N/A</v>
      </c>
    </row>
    <row r="28" spans="1:4">
      <c r="A28" t="s">
        <v>110</v>
      </c>
      <c r="B28" s="50" t="e">
        <f>B27*T16税率等!$B$2/100</f>
        <v>#N/A</v>
      </c>
      <c r="C28" s="50" t="e">
        <f>C27*T16税率等!$B$2/100</f>
        <v>#N/A</v>
      </c>
      <c r="D28" s="50" t="e">
        <f>D27*T16税率等!$B$2/100</f>
        <v>#N/A</v>
      </c>
    </row>
    <row r="29" spans="1:4">
      <c r="A29" t="s">
        <v>347</v>
      </c>
      <c r="B29" s="50">
        <v>0</v>
      </c>
      <c r="C29" s="50" t="e">
        <f>IF(C9="A",IF(D9="e",IF(海外居住者のための収入等申告書!H28&gt;=70,T13人的控除!$B$6,T15調整控除!$B$3),IF(D9="f",T15調整控除!$B$9,IF(D9="g",T15調整控除!$B$10,IF(D9="h",T15調整控除!$B$11,IF(D9="i",T15調整控除!$B$12,IF(D9="j",T15調整控除!$B$13,IF(D9="k",T15調整控除!$B$14,IF(D9="l",T15調整控除!$B$15,IF(D9="m",T15調整控除!$B$16,IF(D9="n",T15調整控除!$B$17,IF(D9="o",T15調整控除!$B$18,0))))))))))),IF(C9="B",IF(D9="e",IF(海外居住者のための収入等申告書!H28&gt;=70,T13人的控除!$B$7,T15調整控除!$B$4),IF(D9="f",T15調整控除!$B$19,IF(D9="g",T15調整控除!$B$20,IF(D9="h",T15調整控除!$B$21,IF(D9="i",T15調整控除!$B$22,IF(D9="j",T15調整控除!$B$23,IF(D9="k",T15調整控除!$B$24,IF(D9="l",T15調整控除!$B$25,IF(D9="m",T15調整控除!$B$26,IF(D9="n",T15調整控除!$B$27,IF(D9="o",T15調整控除!$B$28,0))))))))))),IF(C9="C",IF(D9="e",IF(海外居住者のための収入等申告書!H28&gt;=70,T13人的控除!$B$8,T15調整控除!$B$5),IF(D9="f",T15調整控除!$B$29,IF(D9="g",T15調整控除!$B$30,IF(D9="h",T15調整控除!$B$31,IF(D9="i",T15調整控除!$B$32,IF(D9="j",T15調整控除!$B$33,IF(D9="k",T15調整控除!$B$34,IF(D9="l",T15調整控除!$B$35,IF(D9="m",T15調整控除!$B$36,IF(D9="n",T15調整控除!$B$37,IF(D9="o",T15調整控除!$B$38,0))))))))))),0)))</f>
        <v>#N/A</v>
      </c>
      <c r="D29" s="50" t="e">
        <f>IF(D9="A",IF(C9="e",IF(海外居住者のための収入等申告書!D28&gt;=70,T13人的控除!$B$6,T15調整控除!$B$3),IF(C9="f",T15調整控除!$B$9,IF(C9="g",T15調整控除!$B$10,IF(C9="h",T15調整控除!$B$11,IF(C9="i",T15調整控除!$B$12,IF(C9="j",T15調整控除!$B$13,IF(C9="k",T15調整控除!$B$14,IF(C9="l",T15調整控除!$B$15,IF(C9="m",T15調整控除!$B$16,IF(C9="n",T15調整控除!$B$17,IF(C9="o",T15調整控除!$B$18,0))))))))))),IF(D9="B",IF(C9="e",IF(海外居住者のための収入等申告書!H28&gt;=70,T13人的控除!$B$7,T15調整控除!$B$4),IF(C9="f",T15調整控除!$B$19,IF(C9="g",T15調整控除!$B$20,IF(C9="h",T15調整控除!$B$21,IF(C9="i",T15調整控除!$B$22,IF(C9="j",T15調整控除!$B$23,IF(C9="k",T15調整控除!$B$24,IF(C9="l",T15調整控除!$B$25,IF(C9="m",T15調整控除!$B$26,IF(C9="n",T15調整控除!$B$27,IF(C9="o",T15調整控除!$B$28,0))))))))))),IF(D9="C",IF(C9="e",IF(海外居住者のための収入等申告書!D28&gt;=70,T13人的控除!$B$8,T15調整控除!$B$5),IF(C9="f",T15調整控除!$B$29,IF(C9="g",T15調整控除!$B$30,IF(C9="h",T15調整控除!$B$31,IF(C9="i",T15調整控除!$B$32,IF(C9="j",T15調整控除!$B$33,IF(C9="k",T15調整控除!$B$34,IF(C9="l",T15調整控除!$B$35,IF(C9="m",T15調整控除!$B$36,IF(C9="n",T15調整控除!$B$37,IF(C9="o",T15調整控除!$B$38,0))))))))))),0)))</f>
        <v>#N/A</v>
      </c>
    </row>
    <row r="30" spans="1:4">
      <c r="A30" t="s">
        <v>111</v>
      </c>
      <c r="B30" s="75" t="e">
        <f>SUM(T15調整控除!$B$2,B11/T13人的控除!$B$39*T15調整控除!$B$39,B12/T13人的控除!$B$40*T15調整控除!$B$40,B13/T13人的控除!$B$41*T15調整控除!$B$41,B14/T13人的控除!$B$42*T15調整控除!$B$42,B15/T13人的控除!$B$44*T15調整控除!$B$44,B16/T13人的控除!$B$45*T15調整控除!$B$45,B17/T13人的控除!$B$46*T15調整控除!$B$46,B18/T13人的控除!$B$47*T15調整控除!$B$47,B19/T13人的控除!$B$48*T15調整控除!$B$48,B20/T13人的控除!$B$49*T15調整控除!$B$49,B29)</f>
        <v>#N/A</v>
      </c>
      <c r="C30" s="75" t="e">
        <f>SUM(T15調整控除!$B$2,C11/T13人的控除!$B$39*T15調整控除!$B$39,C12/T13人的控除!$B$40*T15調整控除!$B$40,C13/T13人的控除!$B$41*T15調整控除!$B$41,C14/T13人的控除!$B$42*T15調整控除!$B$42,C15/T13人的控除!$B$44*T15調整控除!$B$44,C16/T13人的控除!$B$45*T15調整控除!$B$45,C17/T13人的控除!$B$46*T15調整控除!$B$46,C18/T13人的控除!$B$47*T15調整控除!$B$47,C19/T13人的控除!$B$48*T15調整控除!$B$48,C20/T13人的控除!$B$49*T15調整控除!$B$49,C29)</f>
        <v>#N/A</v>
      </c>
      <c r="D30" s="75" t="e">
        <f>SUM(T15調整控除!$B$2,D11/T13人的控除!$B$39*T15調整控除!$B$39,D12/T13人的控除!$B$40*T15調整控除!$B$40,D13/T13人的控除!$B$41*T15調整控除!$B$41,D14/T13人的控除!$B$42*T15調整控除!$B$42,D15/T13人的控除!$B$44*T15調整控除!$B$44,D16/T13人的控除!$B$45*T15調整控除!$B$45,D17/T13人的控除!$B$46*T15調整控除!$B$46,D18/T13人的控除!$B$47*T15調整控除!$B$47,D19/T13人的控除!$B$48*T15調整控除!$B$48,D20/T13人的控除!$B$49*T15調整控除!$B$49,D29)</f>
        <v>#N/A</v>
      </c>
    </row>
    <row r="31" spans="1:4">
      <c r="A31" t="s">
        <v>112</v>
      </c>
      <c r="B31" s="50" t="e">
        <f>ROUNDDOWN(IF(B27&lt;=T15調整控除!$B$51,IF((MIN(B30,B27))&lt;0,0,MIN(B30,B27))*T15調整控除!$B$52/100,IF((B27-(B30-T15調整控除!$B$51))*T15調整控除!$B$52/100&lt;T15調整控除!$B$53,T15調整控除!$B$53,(B27-(B30-T15調整控除!$B$51))*T15調整控除!$B$52/100)),0)</f>
        <v>#N/A</v>
      </c>
      <c r="C31" s="50" t="e">
        <f>ROUNDDOWN(IF(C27&lt;=T15調整控除!$B$51,IF((MIN(C30,C27))&lt;0,0,MIN(C30,C27))*T15調整控除!$B$52/100,IF((C27-(C30-T15調整控除!$B$51))*T15調整控除!$B$52/100&lt;T15調整控除!$B$53,T15調整控除!$B$53,(C27-(C30-T15調整控除!$B$51))*T15調整控除!$B$52/100)),0)</f>
        <v>#N/A</v>
      </c>
      <c r="D31" s="50" t="e">
        <f>ROUNDDOWN(IF(D27&lt;=T15調整控除!$B$51,IF((MIN(D30,D27))&lt;0,0,MIN(D30,D27))*T15調整控除!$B$52/100,IF((D27-(D30-T15調整控除!$B$51))*T15調整控除!$B$52/100&lt;T15調整控除!$B$53,T15調整控除!$B$53,(D27-(D30-T15調整控除!$B$51))*T15調整控除!$B$52/100)),0)</f>
        <v>#N/A</v>
      </c>
    </row>
    <row r="32" spans="1:4">
      <c r="A32" t="s">
        <v>113</v>
      </c>
      <c r="B32" s="50" t="e">
        <f>IF((((B24-B7)*T16税率等!$B$2/10)+ROUNDDOWN(B28-B31,-2))&lt;0,0,(((B24-B7)*T16税率等!$B$2/10)+ROUNDDOWN(B28-B31,-2)))</f>
        <v>#N/A</v>
      </c>
      <c r="C32" s="50" t="e">
        <f>IF((((C24-C7)*T16税率等!$B$2/10)+ROUNDDOWN(C28-C31,-2))&lt;0,0,(((C24-C7)*T16税率等!$B$2/10)+ROUNDDOWN(C28-C31,-2)))</f>
        <v>#N/A</v>
      </c>
      <c r="D32" s="50" t="e">
        <f>IF((((D24-D7)*T16税率等!$B$2/10)+ROUNDDOWN(D28-D31,-2))&lt;0,0,(((D24-D7)*T16税率等!$B$2/10)+ROUNDDOWN(D28-D31,-2)))</f>
        <v>#N/A</v>
      </c>
    </row>
    <row r="33" spans="1:4">
      <c r="A33" t="s">
        <v>394</v>
      </c>
      <c r="B33" s="50" t="e">
        <f>IF(OR(B7&lt;=B25,B7&lt;=B24),0,ROUNDDOWN(IF(OR(B7&lt;=B24,B7&lt;=B24,B28-B31-B32&lt;0),0,B28-B31-B32),-2))</f>
        <v>#N/A</v>
      </c>
      <c r="C33" s="50" t="e">
        <f>IF(OR(C7&lt;=C25,C7&lt;=C24),0,ROUNDDOWN(IF(OR(C7&lt;=C24,C7&lt;=C24,C28-C31-C32&lt;0),0,C28-C31-C32),-2))</f>
        <v>#N/A</v>
      </c>
      <c r="D33" s="50" t="e">
        <f>IF(VLOOKUP(海外居住者のための収入等申告書!D30,計算シート!F2:G12,2,0)=2,0,IF(OR(D7&lt;=D25,D7&lt;=D24),0,ROUNDDOWN(IF(OR(D7&lt;=D24,D7&lt;=D24,D28-D31-D32&lt;0),0,D28-D31-D32),-2)))</f>
        <v>#N/A</v>
      </c>
    </row>
    <row r="34" spans="1:4">
      <c r="A34" t="s">
        <v>375</v>
      </c>
      <c r="B34" s="50"/>
      <c r="C34" s="50" t="e">
        <f>IF(VLOOKUP(海外居住者のための収入等申告書!$D$17,計算シート!$F$10:$G$12,2,0)=9,IF(AND(海外居住者のための収入等申告書!$D$16&lt;16,$B$7&lt;=T11所得区分!$B$5),1,0),0)</f>
        <v>#N/A</v>
      </c>
      <c r="D34" s="50" t="e">
        <f>IF(VLOOKUP(海外居住者のための収入等申告書!$D$17,計算シート!$F$10:$G$12,2,0)=10,IF(AND(海外居住者のための収入等申告書!$D$16&lt;16,$B$7&lt;=T11所得区分!$B$5),1,0),0)</f>
        <v>#N/A</v>
      </c>
    </row>
    <row r="35" spans="1:4">
      <c r="A35" t="s">
        <v>369</v>
      </c>
      <c r="C35" t="e">
        <f>IF(VLOOKUP(海外居住者のための収入等申告書!$D$17,計算シート!$F$10:$G$12,2,0)=9,IF(AND(OR(AND(海外居住者のための収入等申告書!$D$16&gt;=16,海外居住者のための収入等申告書!$D$16&lt;=18),海外居住者のための収入等申告書!$D$16&gt;22),$B$7&lt;=T11所得区分!$B$5),1,0),0)</f>
        <v>#N/A</v>
      </c>
      <c r="D35" t="e">
        <f>IF(VLOOKUP(海外居住者のための収入等申告書!$D$17,計算シート!$F$10:$G$12,2,0)=10,IF(AND(OR(AND(海外居住者のための収入等申告書!$D$16&gt;=16,海外居住者のための収入等申告書!$D$16&lt;=18),海外居住者のための収入等申告書!$D$16&gt;22),$B$7&lt;=T11所得区分!$B$5),1,0),0)</f>
        <v>#N/A</v>
      </c>
    </row>
    <row r="36" spans="1:4">
      <c r="A36" t="s">
        <v>370</v>
      </c>
      <c r="C36" t="e">
        <f>IF(VLOOKUP(海外居住者のための収入等申告書!$D$17,計算シート!$F$10:$G$12,2,0)=9,IF(AND(AND(海外居住者のための収入等申告書!$D$16&gt;=19,海外居住者のための収入等申告書!$D$16&lt;=22),$B$7&lt;=T11所得区分!$B$5),1,0),0)</f>
        <v>#N/A</v>
      </c>
      <c r="D36" t="e">
        <f>IF(VLOOKUP(海外居住者のための収入等申告書!$D$17,計算シート!$F$10:$G$12,2,0)=10,IF(AND(AND(海外居住者のための収入等申告書!$D$16&gt;=19,海外居住者のための収入等申告書!$D$16&lt;=22),$B$7&lt;=T11所得区分!$B$5),1,0),0)</f>
        <v>#N/A</v>
      </c>
    </row>
    <row r="37" spans="1:4">
      <c r="A37" t="s">
        <v>371</v>
      </c>
      <c r="C37" t="e">
        <f>IF(AND(SUM(C34:C36)&gt;0,$B$15&gt;0),1,0)</f>
        <v>#N/A</v>
      </c>
      <c r="D37" t="e">
        <f>IF(AND(SUM(D34:D36)&gt;0,$B$15&gt;0),1,0)</f>
        <v>#N/A</v>
      </c>
    </row>
    <row r="38" spans="1:4">
      <c r="A38" t="s">
        <v>372</v>
      </c>
      <c r="C38" t="e">
        <f>IF(AND(SUM(C34:C36)&gt;0,$B$16&gt;0,C39=0),1,0)</f>
        <v>#N/A</v>
      </c>
      <c r="D38" t="e">
        <f>IF(AND(SUM(D34:D36)&gt;0,$B$16&gt;0,D39=0),1,0)</f>
        <v>#N/A</v>
      </c>
    </row>
    <row r="39" spans="1:4">
      <c r="A39" t="s">
        <v>373</v>
      </c>
      <c r="C39" t="e">
        <f>IF(AND(SUM(C34:C36)&gt;0,$B$16&gt;0,VLOOKUP(海外居住者のための収入等申告書!$D$19,計算シート!$F$2:$G$12,2,0)=1),1,0)</f>
        <v>#N/A</v>
      </c>
      <c r="D39" t="e">
        <f>IF(AND(SUM(D34:D36)&gt;0,$B$16&gt;0,VLOOKUP(海外居住者のための収入等申告書!$D$19,計算シート!$F$2:$G$12,2,0)=1),1,0)</f>
        <v>#N/A</v>
      </c>
    </row>
    <row r="40" spans="1:4">
      <c r="A40" t="s">
        <v>402</v>
      </c>
      <c r="C40" s="50" t="e">
        <f>SUM(C2,C4)</f>
        <v>#N/A</v>
      </c>
      <c r="D40" s="50" t="e">
        <f>SUM(D2,D4)</f>
        <v>#N/A</v>
      </c>
    </row>
    <row r="41" spans="1:4">
      <c r="A41" t="s">
        <v>403</v>
      </c>
      <c r="C41" s="50" t="e">
        <f>C6</f>
        <v>#N/A</v>
      </c>
      <c r="D41" s="50" t="e">
        <f>D6</f>
        <v>#N/A</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zoomScaleNormal="100" workbookViewId="0">
      <selection activeCell="D37" sqref="D37"/>
    </sheetView>
  </sheetViews>
  <sheetFormatPr defaultRowHeight="13.5"/>
  <cols>
    <col min="2" max="2" width="9.5" style="59" bestFit="1" customWidth="1"/>
    <col min="4" max="4" width="46.5" bestFit="1" customWidth="1"/>
  </cols>
  <sheetData>
    <row r="1" spans="1:4">
      <c r="A1" s="52" t="s">
        <v>249</v>
      </c>
      <c r="B1" s="51" t="s">
        <v>129</v>
      </c>
      <c r="C1" s="52" t="s">
        <v>130</v>
      </c>
      <c r="D1" s="52" t="s">
        <v>131</v>
      </c>
    </row>
    <row r="2" spans="1:4">
      <c r="A2" s="52">
        <v>1</v>
      </c>
      <c r="B2" s="51">
        <v>9000000</v>
      </c>
      <c r="C2" s="52" t="s">
        <v>132</v>
      </c>
      <c r="D2" s="52" t="s">
        <v>133</v>
      </c>
    </row>
    <row r="3" spans="1:4">
      <c r="A3" s="52">
        <v>2</v>
      </c>
      <c r="B3" s="51">
        <v>9500000</v>
      </c>
      <c r="C3" s="52" t="s">
        <v>132</v>
      </c>
      <c r="D3" s="52" t="s">
        <v>134</v>
      </c>
    </row>
    <row r="4" spans="1:4">
      <c r="A4" s="52">
        <v>3</v>
      </c>
      <c r="B4" s="51">
        <v>10000000</v>
      </c>
      <c r="C4" s="52" t="s">
        <v>132</v>
      </c>
      <c r="D4" s="52" t="s">
        <v>135</v>
      </c>
    </row>
    <row r="5" spans="1:4">
      <c r="A5" s="52">
        <v>4</v>
      </c>
      <c r="B5" s="51">
        <v>380000</v>
      </c>
      <c r="C5" s="52" t="s">
        <v>132</v>
      </c>
      <c r="D5" s="52" t="s">
        <v>136</v>
      </c>
    </row>
    <row r="6" spans="1:4">
      <c r="A6" s="52">
        <v>5</v>
      </c>
      <c r="B6" s="51">
        <v>400000</v>
      </c>
      <c r="C6" s="52" t="s">
        <v>132</v>
      </c>
      <c r="D6" s="52" t="s">
        <v>137</v>
      </c>
    </row>
    <row r="7" spans="1:4">
      <c r="A7" s="52">
        <v>6</v>
      </c>
      <c r="B7" s="51">
        <v>450000</v>
      </c>
      <c r="C7" s="52" t="s">
        <v>132</v>
      </c>
      <c r="D7" s="52" t="s">
        <v>138</v>
      </c>
    </row>
    <row r="8" spans="1:4">
      <c r="A8" s="52">
        <v>7</v>
      </c>
      <c r="B8" s="51">
        <v>900000</v>
      </c>
      <c r="C8" s="52" t="s">
        <v>132</v>
      </c>
      <c r="D8" s="52" t="s">
        <v>139</v>
      </c>
    </row>
    <row r="9" spans="1:4">
      <c r="A9" s="52">
        <v>8</v>
      </c>
      <c r="B9" s="51">
        <v>950000</v>
      </c>
      <c r="C9" s="52" t="s">
        <v>132</v>
      </c>
      <c r="D9" s="52" t="s">
        <v>140</v>
      </c>
    </row>
    <row r="10" spans="1:4">
      <c r="A10" s="52">
        <v>9</v>
      </c>
      <c r="B10" s="53">
        <v>1000000</v>
      </c>
      <c r="C10" s="52" t="s">
        <v>132</v>
      </c>
      <c r="D10" s="52" t="s">
        <v>141</v>
      </c>
    </row>
    <row r="11" spans="1:4">
      <c r="A11" s="52">
        <v>10</v>
      </c>
      <c r="B11" s="53">
        <v>1050000</v>
      </c>
      <c r="C11" s="52" t="s">
        <v>132</v>
      </c>
      <c r="D11" s="52" t="s">
        <v>142</v>
      </c>
    </row>
    <row r="12" spans="1:4">
      <c r="A12" s="52">
        <v>11</v>
      </c>
      <c r="B12" s="53">
        <v>1100000</v>
      </c>
      <c r="C12" s="52" t="s">
        <v>132</v>
      </c>
      <c r="D12" s="52" t="s">
        <v>143</v>
      </c>
    </row>
    <row r="13" spans="1:4">
      <c r="A13" s="52">
        <v>12</v>
      </c>
      <c r="B13" s="53">
        <v>1150000</v>
      </c>
      <c r="C13" s="52" t="s">
        <v>132</v>
      </c>
      <c r="D13" s="52" t="s">
        <v>144</v>
      </c>
    </row>
    <row r="14" spans="1:4">
      <c r="A14" s="52">
        <v>13</v>
      </c>
      <c r="B14" s="53">
        <v>1200000</v>
      </c>
      <c r="C14" s="52" t="s">
        <v>132</v>
      </c>
      <c r="D14" s="52" t="s">
        <v>145</v>
      </c>
    </row>
    <row r="15" spans="1:4">
      <c r="A15" s="52">
        <v>14</v>
      </c>
      <c r="B15" s="53">
        <v>1230000</v>
      </c>
      <c r="C15" s="52" t="s">
        <v>132</v>
      </c>
      <c r="D15" s="52" t="s">
        <v>146</v>
      </c>
    </row>
    <row r="16" spans="1:4">
      <c r="A16" s="52">
        <v>15</v>
      </c>
      <c r="B16" s="51">
        <v>651000</v>
      </c>
      <c r="C16" s="52" t="s">
        <v>132</v>
      </c>
      <c r="D16" s="52" t="s">
        <v>147</v>
      </c>
    </row>
    <row r="17" spans="1:4">
      <c r="A17" s="52">
        <v>16</v>
      </c>
      <c r="B17" s="51">
        <v>1619000</v>
      </c>
      <c r="C17" s="52" t="s">
        <v>132</v>
      </c>
      <c r="D17" s="52" t="s">
        <v>148</v>
      </c>
    </row>
    <row r="18" spans="1:4">
      <c r="A18" s="52">
        <v>17</v>
      </c>
      <c r="B18" s="51">
        <v>1620000</v>
      </c>
      <c r="C18" s="52" t="s">
        <v>132</v>
      </c>
      <c r="D18" s="52" t="s">
        <v>149</v>
      </c>
    </row>
    <row r="19" spans="1:4">
      <c r="A19" s="52">
        <v>18</v>
      </c>
      <c r="B19" s="51">
        <v>1622000</v>
      </c>
      <c r="C19" s="52" t="s">
        <v>132</v>
      </c>
      <c r="D19" s="52" t="s">
        <v>150</v>
      </c>
    </row>
    <row r="20" spans="1:4">
      <c r="A20" s="52">
        <v>19</v>
      </c>
      <c r="B20" s="51">
        <v>1624000</v>
      </c>
      <c r="C20" s="52" t="s">
        <v>132</v>
      </c>
      <c r="D20" s="52" t="s">
        <v>151</v>
      </c>
    </row>
    <row r="21" spans="1:4">
      <c r="A21" s="52">
        <v>20</v>
      </c>
      <c r="B21" s="51">
        <v>1628000</v>
      </c>
      <c r="C21" s="52" t="s">
        <v>132</v>
      </c>
      <c r="D21" s="52" t="s">
        <v>152</v>
      </c>
    </row>
    <row r="22" spans="1:4">
      <c r="A22" s="52">
        <v>21</v>
      </c>
      <c r="B22" s="51">
        <v>1800000</v>
      </c>
      <c r="C22" s="52" t="s">
        <v>132</v>
      </c>
      <c r="D22" s="52" t="s">
        <v>153</v>
      </c>
    </row>
    <row r="23" spans="1:4">
      <c r="A23" s="52">
        <v>22</v>
      </c>
      <c r="B23" s="51">
        <v>3600000</v>
      </c>
      <c r="C23" s="52" t="s">
        <v>132</v>
      </c>
      <c r="D23" s="52" t="s">
        <v>154</v>
      </c>
    </row>
    <row r="24" spans="1:4">
      <c r="A24" s="52">
        <v>23</v>
      </c>
      <c r="B24" s="51">
        <v>6600000</v>
      </c>
      <c r="C24" s="52" t="s">
        <v>132</v>
      </c>
      <c r="D24" s="52" t="s">
        <v>155</v>
      </c>
    </row>
    <row r="25" spans="1:4">
      <c r="A25" s="52">
        <v>24</v>
      </c>
      <c r="B25" s="51">
        <v>10000000</v>
      </c>
      <c r="C25" s="52" t="s">
        <v>132</v>
      </c>
      <c r="D25" s="52" t="s">
        <v>156</v>
      </c>
    </row>
    <row r="26" spans="1:4">
      <c r="A26" s="52">
        <v>25</v>
      </c>
      <c r="B26" s="51">
        <v>63000</v>
      </c>
      <c r="C26" s="52" t="s">
        <v>132</v>
      </c>
      <c r="D26" s="58" t="s">
        <v>250</v>
      </c>
    </row>
    <row r="27" spans="1:4">
      <c r="A27" s="52">
        <v>26</v>
      </c>
      <c r="B27" s="51">
        <v>73000</v>
      </c>
      <c r="C27" s="52" t="s">
        <v>132</v>
      </c>
      <c r="D27" s="58" t="s">
        <v>251</v>
      </c>
    </row>
    <row r="28" spans="1:4">
      <c r="A28" s="52">
        <v>27</v>
      </c>
      <c r="B28" s="51">
        <v>83000</v>
      </c>
      <c r="C28" s="52" t="s">
        <v>132</v>
      </c>
      <c r="D28" s="58" t="s">
        <v>252</v>
      </c>
    </row>
    <row r="29" spans="1:4">
      <c r="A29" s="52">
        <v>28</v>
      </c>
      <c r="B29" s="51">
        <v>93000</v>
      </c>
      <c r="C29" s="52" t="s">
        <v>132</v>
      </c>
      <c r="D29" s="58" t="s">
        <v>253</v>
      </c>
    </row>
    <row r="30" spans="1:4">
      <c r="A30" s="52">
        <v>29</v>
      </c>
      <c r="B30" s="51">
        <v>101000</v>
      </c>
      <c r="C30" s="52" t="s">
        <v>132</v>
      </c>
      <c r="D30" s="58" t="s">
        <v>254</v>
      </c>
    </row>
    <row r="31" spans="1:4">
      <c r="A31" s="52">
        <v>30</v>
      </c>
      <c r="B31" s="51">
        <v>107000</v>
      </c>
      <c r="C31" s="52" t="s">
        <v>132</v>
      </c>
      <c r="D31" s="58" t="s">
        <v>255</v>
      </c>
    </row>
    <row r="32" spans="1:4">
      <c r="A32" s="52">
        <v>31</v>
      </c>
      <c r="B32" s="51">
        <v>114000</v>
      </c>
      <c r="C32" s="52" t="s">
        <v>132</v>
      </c>
      <c r="D32" s="58" t="s">
        <v>256</v>
      </c>
    </row>
    <row r="33" spans="1:4">
      <c r="A33" s="52">
        <v>32</v>
      </c>
      <c r="B33" s="51">
        <v>122000</v>
      </c>
      <c r="C33" s="52" t="s">
        <v>132</v>
      </c>
      <c r="D33" s="58" t="s">
        <v>257</v>
      </c>
    </row>
    <row r="34" spans="1:4">
      <c r="A34" s="52">
        <v>33</v>
      </c>
      <c r="B34" s="51">
        <v>130000</v>
      </c>
      <c r="C34" s="52" t="s">
        <v>132</v>
      </c>
      <c r="D34" s="58" t="s">
        <v>258</v>
      </c>
    </row>
    <row r="35" spans="1:4">
      <c r="A35" s="52">
        <v>34</v>
      </c>
      <c r="B35" s="51">
        <v>138000</v>
      </c>
      <c r="C35" s="52" t="s">
        <v>132</v>
      </c>
      <c r="D35" s="58" t="s">
        <v>259</v>
      </c>
    </row>
    <row r="36" spans="1:4">
      <c r="A36" s="52">
        <v>35</v>
      </c>
      <c r="B36" s="51">
        <v>146000</v>
      </c>
      <c r="C36" s="52" t="s">
        <v>132</v>
      </c>
      <c r="D36" s="58" t="s">
        <v>260</v>
      </c>
    </row>
    <row r="37" spans="1:4">
      <c r="A37" s="52">
        <v>36</v>
      </c>
      <c r="B37" s="51">
        <v>155000</v>
      </c>
      <c r="C37" s="52" t="s">
        <v>132</v>
      </c>
      <c r="D37" s="58" t="s">
        <v>261</v>
      </c>
    </row>
    <row r="38" spans="1:4">
      <c r="A38" s="52">
        <v>37</v>
      </c>
      <c r="B38" s="51">
        <v>165000</v>
      </c>
      <c r="C38" s="52" t="s">
        <v>132</v>
      </c>
      <c r="D38" s="58" t="s">
        <v>262</v>
      </c>
    </row>
    <row r="39" spans="1:4">
      <c r="A39" s="52">
        <v>38</v>
      </c>
      <c r="B39" s="51">
        <v>175000</v>
      </c>
      <c r="C39" s="52" t="s">
        <v>132</v>
      </c>
      <c r="D39" s="58" t="s">
        <v>263</v>
      </c>
    </row>
    <row r="40" spans="1:4">
      <c r="A40" s="52">
        <v>39</v>
      </c>
      <c r="B40" s="51">
        <v>185000</v>
      </c>
      <c r="C40" s="52" t="s">
        <v>132</v>
      </c>
      <c r="D40" s="58" t="s">
        <v>264</v>
      </c>
    </row>
    <row r="41" spans="1:4">
      <c r="A41" s="52">
        <v>40</v>
      </c>
      <c r="B41" s="51">
        <v>195000</v>
      </c>
      <c r="C41" s="52" t="s">
        <v>132</v>
      </c>
      <c r="D41" s="58" t="s">
        <v>265</v>
      </c>
    </row>
    <row r="42" spans="1:4">
      <c r="A42" s="52">
        <v>41</v>
      </c>
      <c r="B42" s="51">
        <v>210000</v>
      </c>
      <c r="C42" s="52" t="s">
        <v>132</v>
      </c>
      <c r="D42" s="58" t="s">
        <v>266</v>
      </c>
    </row>
    <row r="43" spans="1:4">
      <c r="A43" s="52">
        <v>42</v>
      </c>
      <c r="B43" s="51">
        <v>230000</v>
      </c>
      <c r="C43" s="52" t="s">
        <v>132</v>
      </c>
      <c r="D43" s="58" t="s">
        <v>267</v>
      </c>
    </row>
    <row r="44" spans="1:4">
      <c r="A44" s="52">
        <v>43</v>
      </c>
      <c r="B44" s="51">
        <v>250000</v>
      </c>
      <c r="C44" s="52" t="s">
        <v>132</v>
      </c>
      <c r="D44" s="58" t="s">
        <v>268</v>
      </c>
    </row>
    <row r="45" spans="1:4">
      <c r="A45" s="52">
        <v>44</v>
      </c>
      <c r="B45" s="51">
        <v>270000</v>
      </c>
      <c r="C45" s="52" t="s">
        <v>132</v>
      </c>
      <c r="D45" s="58" t="s">
        <v>269</v>
      </c>
    </row>
    <row r="46" spans="1:4">
      <c r="A46" s="52">
        <v>45</v>
      </c>
      <c r="B46" s="51">
        <v>290000</v>
      </c>
      <c r="C46" s="52" t="s">
        <v>132</v>
      </c>
      <c r="D46" s="58" t="s">
        <v>270</v>
      </c>
    </row>
    <row r="47" spans="1:4">
      <c r="A47" s="52">
        <v>46</v>
      </c>
      <c r="B47" s="51">
        <v>310000</v>
      </c>
      <c r="C47" s="52" t="s">
        <v>132</v>
      </c>
      <c r="D47" s="58" t="s">
        <v>271</v>
      </c>
    </row>
    <row r="48" spans="1:4">
      <c r="A48" s="52">
        <v>47</v>
      </c>
      <c r="B48" s="51">
        <v>330000</v>
      </c>
      <c r="C48" s="52" t="s">
        <v>132</v>
      </c>
      <c r="D48" s="58" t="s">
        <v>272</v>
      </c>
    </row>
    <row r="49" spans="1:4">
      <c r="A49" s="52">
        <v>48</v>
      </c>
      <c r="B49" s="51">
        <v>350000</v>
      </c>
      <c r="C49" s="52" t="s">
        <v>132</v>
      </c>
      <c r="D49" s="58" t="s">
        <v>273</v>
      </c>
    </row>
    <row r="50" spans="1:4">
      <c r="A50" s="52">
        <v>49</v>
      </c>
      <c r="B50" s="51">
        <v>370000</v>
      </c>
      <c r="C50" s="52" t="s">
        <v>132</v>
      </c>
      <c r="D50" s="58" t="s">
        <v>274</v>
      </c>
    </row>
    <row r="51" spans="1:4">
      <c r="A51" s="52">
        <v>50</v>
      </c>
      <c r="B51" s="51">
        <v>395000</v>
      </c>
      <c r="C51" s="52" t="s">
        <v>132</v>
      </c>
      <c r="D51" s="58" t="s">
        <v>275</v>
      </c>
    </row>
    <row r="52" spans="1:4">
      <c r="A52" s="52">
        <v>51</v>
      </c>
      <c r="B52" s="51">
        <v>425000</v>
      </c>
      <c r="C52" s="52" t="s">
        <v>132</v>
      </c>
      <c r="D52" s="58" t="s">
        <v>276</v>
      </c>
    </row>
    <row r="53" spans="1:4">
      <c r="A53" s="52">
        <v>52</v>
      </c>
      <c r="B53" s="51">
        <v>455000</v>
      </c>
      <c r="C53" s="52" t="s">
        <v>132</v>
      </c>
      <c r="D53" s="58" t="s">
        <v>277</v>
      </c>
    </row>
    <row r="54" spans="1:4">
      <c r="A54" s="52">
        <v>53</v>
      </c>
      <c r="B54" s="51">
        <v>485000</v>
      </c>
      <c r="C54" s="52" t="s">
        <v>132</v>
      </c>
      <c r="D54" s="58" t="s">
        <v>278</v>
      </c>
    </row>
    <row r="55" spans="1:4">
      <c r="A55" s="52">
        <v>54</v>
      </c>
      <c r="B55" s="51">
        <v>515000</v>
      </c>
      <c r="C55" s="52" t="s">
        <v>132</v>
      </c>
      <c r="D55" s="58" t="s">
        <v>279</v>
      </c>
    </row>
    <row r="56" spans="1:4">
      <c r="A56" s="52">
        <v>55</v>
      </c>
      <c r="B56" s="51">
        <v>545000</v>
      </c>
      <c r="C56" s="52" t="s">
        <v>132</v>
      </c>
      <c r="D56" s="58" t="s">
        <v>280</v>
      </c>
    </row>
    <row r="57" spans="1:4">
      <c r="A57" s="52">
        <v>56</v>
      </c>
      <c r="B57" s="51">
        <v>575000</v>
      </c>
      <c r="C57" s="52" t="s">
        <v>132</v>
      </c>
      <c r="D57" s="58" t="s">
        <v>281</v>
      </c>
    </row>
    <row r="58" spans="1:4">
      <c r="A58" s="52">
        <v>57</v>
      </c>
      <c r="B58" s="51">
        <v>605000</v>
      </c>
      <c r="C58" s="52" t="s">
        <v>132</v>
      </c>
      <c r="D58" s="58" t="s">
        <v>282</v>
      </c>
    </row>
    <row r="59" spans="1:4">
      <c r="A59" s="52">
        <v>58</v>
      </c>
      <c r="B59" s="51">
        <v>635000</v>
      </c>
      <c r="C59" s="52" t="s">
        <v>132</v>
      </c>
      <c r="D59" s="58" t="s">
        <v>283</v>
      </c>
    </row>
    <row r="60" spans="1:4">
      <c r="A60" s="52">
        <v>59</v>
      </c>
      <c r="B60" s="51">
        <v>665000</v>
      </c>
      <c r="C60" s="52" t="s">
        <v>132</v>
      </c>
      <c r="D60" s="58" t="s">
        <v>284</v>
      </c>
    </row>
    <row r="61" spans="1:4">
      <c r="A61" s="52">
        <v>60</v>
      </c>
      <c r="B61" s="51">
        <v>695000</v>
      </c>
      <c r="C61" s="52" t="s">
        <v>132</v>
      </c>
      <c r="D61" s="58" t="s">
        <v>285</v>
      </c>
    </row>
    <row r="62" spans="1:4">
      <c r="A62" s="52">
        <v>61</v>
      </c>
      <c r="B62" s="51">
        <v>730000</v>
      </c>
      <c r="C62" s="52" t="s">
        <v>132</v>
      </c>
      <c r="D62" s="58" t="s">
        <v>286</v>
      </c>
    </row>
    <row r="63" spans="1:4">
      <c r="A63" s="52">
        <v>62</v>
      </c>
      <c r="B63" s="51">
        <v>770000</v>
      </c>
      <c r="C63" s="52" t="s">
        <v>132</v>
      </c>
      <c r="D63" s="58" t="s">
        <v>287</v>
      </c>
    </row>
    <row r="64" spans="1:4">
      <c r="A64" s="52">
        <v>63</v>
      </c>
      <c r="B64" s="51">
        <v>810000</v>
      </c>
      <c r="C64" s="52" t="s">
        <v>132</v>
      </c>
      <c r="D64" s="58" t="s">
        <v>288</v>
      </c>
    </row>
    <row r="65" spans="1:4">
      <c r="A65" s="52">
        <v>64</v>
      </c>
      <c r="B65" s="51">
        <v>855000</v>
      </c>
      <c r="C65" s="52" t="s">
        <v>132</v>
      </c>
      <c r="D65" s="58" t="s">
        <v>289</v>
      </c>
    </row>
    <row r="66" spans="1:4">
      <c r="A66" s="52">
        <v>65</v>
      </c>
      <c r="B66" s="51">
        <v>905000</v>
      </c>
      <c r="C66" s="52" t="s">
        <v>132</v>
      </c>
      <c r="D66" s="58" t="s">
        <v>290</v>
      </c>
    </row>
    <row r="67" spans="1:4">
      <c r="A67" s="52">
        <v>66</v>
      </c>
      <c r="B67" s="51">
        <v>955000</v>
      </c>
      <c r="C67" s="52" t="s">
        <v>132</v>
      </c>
      <c r="D67" s="58" t="s">
        <v>291</v>
      </c>
    </row>
    <row r="68" spans="1:4">
      <c r="A68" s="52">
        <v>67</v>
      </c>
      <c r="B68" s="51">
        <v>1005000</v>
      </c>
      <c r="C68" s="52" t="s">
        <v>132</v>
      </c>
      <c r="D68" s="58" t="s">
        <v>292</v>
      </c>
    </row>
    <row r="69" spans="1:4">
      <c r="A69" s="52">
        <v>68</v>
      </c>
      <c r="B69" s="51">
        <v>1055000</v>
      </c>
      <c r="C69" s="52" t="s">
        <v>132</v>
      </c>
      <c r="D69" s="58" t="s">
        <v>293</v>
      </c>
    </row>
    <row r="70" spans="1:4">
      <c r="A70" s="52">
        <v>69</v>
      </c>
      <c r="B70" s="51">
        <v>1115000</v>
      </c>
      <c r="C70" s="52" t="s">
        <v>132</v>
      </c>
      <c r="D70" s="58" t="s">
        <v>294</v>
      </c>
    </row>
    <row r="71" spans="1:4">
      <c r="A71" s="52">
        <v>70</v>
      </c>
      <c r="B71" s="51">
        <v>1175000</v>
      </c>
      <c r="C71" s="52" t="s">
        <v>132</v>
      </c>
      <c r="D71" s="58" t="s">
        <v>295</v>
      </c>
    </row>
    <row r="72" spans="1:4">
      <c r="A72" s="52">
        <v>71</v>
      </c>
      <c r="B72" s="51">
        <v>1235000</v>
      </c>
      <c r="C72" s="52" t="s">
        <v>132</v>
      </c>
      <c r="D72" s="58" t="s">
        <v>296</v>
      </c>
    </row>
    <row r="73" spans="1:4">
      <c r="A73" s="52">
        <v>72</v>
      </c>
      <c r="B73" s="51">
        <v>1295000</v>
      </c>
      <c r="C73" s="52" t="s">
        <v>132</v>
      </c>
      <c r="D73" s="58" t="s">
        <v>297</v>
      </c>
    </row>
    <row r="74" spans="1:4">
      <c r="A74" s="52">
        <v>73</v>
      </c>
      <c r="B74" s="51">
        <v>1355000</v>
      </c>
      <c r="C74" s="52" t="s">
        <v>132</v>
      </c>
      <c r="D74" s="58" t="s">
        <v>298</v>
      </c>
    </row>
  </sheetData>
  <phoneticPr fontId="2"/>
  <pageMargins left="0.7" right="0.7" top="0.75" bottom="0.75" header="0.3" footer="0.3"/>
  <pageSetup paperSize="9" orientation="portrait" r:id="rId1"/>
  <headerFooter>
    <oddHeader>&amp;L&amp;A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zoomScaleNormal="100" workbookViewId="0">
      <selection activeCell="G27" sqref="G27"/>
    </sheetView>
  </sheetViews>
  <sheetFormatPr defaultRowHeight="13.5"/>
  <cols>
    <col min="2" max="2" width="50.25" bestFit="1" customWidth="1"/>
    <col min="3" max="3" width="9" customWidth="1"/>
    <col min="4" max="4" width="45.75" customWidth="1"/>
  </cols>
  <sheetData>
    <row r="1" spans="1:4">
      <c r="A1" s="52" t="s">
        <v>249</v>
      </c>
      <c r="B1" s="52" t="s">
        <v>129</v>
      </c>
      <c r="C1" s="52" t="s">
        <v>130</v>
      </c>
      <c r="D1" s="52" t="s">
        <v>131</v>
      </c>
    </row>
    <row r="2" spans="1:4">
      <c r="A2" s="52">
        <v>1</v>
      </c>
      <c r="B2" s="54">
        <v>0</v>
      </c>
      <c r="C2" s="52" t="s">
        <v>157</v>
      </c>
      <c r="D2" s="52" t="s">
        <v>158</v>
      </c>
    </row>
    <row r="3" spans="1:4">
      <c r="A3" s="52">
        <v>2</v>
      </c>
      <c r="B3" s="54" t="s">
        <v>159</v>
      </c>
      <c r="C3" s="52" t="s">
        <v>157</v>
      </c>
      <c r="D3" s="52" t="s">
        <v>160</v>
      </c>
    </row>
    <row r="4" spans="1:4">
      <c r="A4" s="52">
        <v>3</v>
      </c>
      <c r="B4" s="52">
        <v>969000</v>
      </c>
      <c r="C4" s="52" t="s">
        <v>157</v>
      </c>
      <c r="D4" s="52" t="s">
        <v>161</v>
      </c>
    </row>
    <row r="5" spans="1:4">
      <c r="A5" s="52">
        <v>4</v>
      </c>
      <c r="B5" s="52">
        <v>970000</v>
      </c>
      <c r="C5" s="52" t="s">
        <v>157</v>
      </c>
      <c r="D5" s="52" t="s">
        <v>162</v>
      </c>
    </row>
    <row r="6" spans="1:4">
      <c r="A6" s="52">
        <v>5</v>
      </c>
      <c r="B6" s="52">
        <v>972000</v>
      </c>
      <c r="C6" s="52" t="s">
        <v>157</v>
      </c>
      <c r="D6" s="52" t="s">
        <v>163</v>
      </c>
    </row>
    <row r="7" spans="1:4">
      <c r="A7" s="52">
        <v>6</v>
      </c>
      <c r="B7" s="52">
        <v>974000</v>
      </c>
      <c r="C7" s="52" t="s">
        <v>157</v>
      </c>
      <c r="D7" s="52" t="s">
        <v>164</v>
      </c>
    </row>
    <row r="8" spans="1:4">
      <c r="A8" s="52">
        <v>7</v>
      </c>
      <c r="B8" s="54" t="s">
        <v>299</v>
      </c>
      <c r="C8" s="52" t="s">
        <v>157</v>
      </c>
      <c r="D8" s="52" t="s">
        <v>165</v>
      </c>
    </row>
    <row r="9" spans="1:4">
      <c r="A9" s="52">
        <v>8</v>
      </c>
      <c r="B9" s="54" t="s">
        <v>300</v>
      </c>
      <c r="C9" s="52" t="s">
        <v>157</v>
      </c>
      <c r="D9" s="52" t="s">
        <v>166</v>
      </c>
    </row>
    <row r="10" spans="1:4">
      <c r="A10" s="52">
        <v>9</v>
      </c>
      <c r="B10" s="54" t="s">
        <v>301</v>
      </c>
      <c r="C10" s="52" t="s">
        <v>157</v>
      </c>
      <c r="D10" s="52" t="s">
        <v>167</v>
      </c>
    </row>
    <row r="11" spans="1:4">
      <c r="A11" s="52">
        <v>10</v>
      </c>
      <c r="B11" s="54" t="s">
        <v>168</v>
      </c>
      <c r="C11" s="52" t="s">
        <v>157</v>
      </c>
      <c r="D11" s="52" t="s">
        <v>169</v>
      </c>
    </row>
    <row r="12" spans="1:4">
      <c r="A12" s="52">
        <v>11</v>
      </c>
      <c r="B12" s="54" t="s">
        <v>170</v>
      </c>
      <c r="C12" s="52" t="s">
        <v>157</v>
      </c>
      <c r="D12" s="52" t="s">
        <v>171</v>
      </c>
    </row>
    <row r="13" spans="1:4">
      <c r="A13" s="52">
        <v>1</v>
      </c>
      <c r="B13" s="51">
        <v>65</v>
      </c>
      <c r="C13" s="52" t="s">
        <v>132</v>
      </c>
      <c r="D13" s="55" t="s">
        <v>172</v>
      </c>
    </row>
    <row r="14" spans="1:4">
      <c r="A14" s="52">
        <v>2</v>
      </c>
      <c r="B14" s="51">
        <v>3300000</v>
      </c>
      <c r="C14" s="52" t="s">
        <v>132</v>
      </c>
      <c r="D14" s="55" t="s">
        <v>173</v>
      </c>
    </row>
    <row r="15" spans="1:4">
      <c r="A15" s="52">
        <v>3</v>
      </c>
      <c r="B15" s="51">
        <v>4100000</v>
      </c>
      <c r="C15" s="52" t="s">
        <v>132</v>
      </c>
      <c r="D15" s="55" t="s">
        <v>174</v>
      </c>
    </row>
    <row r="16" spans="1:4">
      <c r="A16" s="52">
        <v>4</v>
      </c>
      <c r="B16" s="51">
        <v>7700000</v>
      </c>
      <c r="C16" s="52" t="s">
        <v>132</v>
      </c>
      <c r="D16" s="55" t="s">
        <v>175</v>
      </c>
    </row>
    <row r="17" spans="1:4">
      <c r="A17" s="52">
        <v>5</v>
      </c>
      <c r="B17" s="51">
        <v>10000000</v>
      </c>
      <c r="C17" s="52" t="s">
        <v>132</v>
      </c>
      <c r="D17" s="55" t="s">
        <v>176</v>
      </c>
    </row>
    <row r="18" spans="1:4">
      <c r="A18" s="52">
        <v>6</v>
      </c>
      <c r="B18" s="51">
        <v>1300000</v>
      </c>
      <c r="C18" s="52" t="s">
        <v>132</v>
      </c>
      <c r="D18" s="55" t="s">
        <v>177</v>
      </c>
    </row>
    <row r="19" spans="1:4">
      <c r="A19" s="52">
        <v>7</v>
      </c>
      <c r="B19" s="51">
        <v>4100000</v>
      </c>
      <c r="C19" s="52" t="s">
        <v>132</v>
      </c>
      <c r="D19" s="55" t="s">
        <v>178</v>
      </c>
    </row>
    <row r="20" spans="1:4">
      <c r="A20" s="52">
        <v>8</v>
      </c>
      <c r="B20" s="51">
        <v>7700000</v>
      </c>
      <c r="C20" s="52" t="s">
        <v>132</v>
      </c>
      <c r="D20" s="55" t="s">
        <v>179</v>
      </c>
    </row>
    <row r="21" spans="1:4">
      <c r="A21" s="52">
        <v>9</v>
      </c>
      <c r="B21" s="51">
        <v>10000000</v>
      </c>
      <c r="C21" s="52" t="s">
        <v>132</v>
      </c>
      <c r="D21" s="55" t="s">
        <v>180</v>
      </c>
    </row>
    <row r="22" spans="1:4">
      <c r="A22" s="52">
        <v>10</v>
      </c>
      <c r="B22" s="51" t="s">
        <v>181</v>
      </c>
      <c r="C22" s="52" t="s">
        <v>132</v>
      </c>
      <c r="D22" s="55" t="s">
        <v>182</v>
      </c>
    </row>
    <row r="23" spans="1:4">
      <c r="A23" s="52">
        <v>11</v>
      </c>
      <c r="B23" s="51" t="s">
        <v>183</v>
      </c>
      <c r="C23" s="52" t="s">
        <v>132</v>
      </c>
      <c r="D23" s="55" t="s">
        <v>184</v>
      </c>
    </row>
    <row r="24" spans="1:4">
      <c r="A24" s="52">
        <v>12</v>
      </c>
      <c r="B24" s="51" t="s">
        <v>185</v>
      </c>
      <c r="C24" s="52" t="s">
        <v>132</v>
      </c>
      <c r="D24" s="55" t="s">
        <v>186</v>
      </c>
    </row>
    <row r="25" spans="1:4">
      <c r="A25" s="52">
        <v>13</v>
      </c>
      <c r="B25" s="51" t="s">
        <v>187</v>
      </c>
      <c r="C25" s="52" t="s">
        <v>132</v>
      </c>
      <c r="D25" s="55" t="s">
        <v>188</v>
      </c>
    </row>
    <row r="26" spans="1:4">
      <c r="A26" s="52">
        <v>14</v>
      </c>
      <c r="B26" s="51" t="s">
        <v>189</v>
      </c>
      <c r="C26" s="52" t="s">
        <v>132</v>
      </c>
      <c r="D26" s="55" t="s">
        <v>190</v>
      </c>
    </row>
    <row r="27" spans="1:4">
      <c r="A27" s="52">
        <v>15</v>
      </c>
      <c r="B27" s="51" t="s">
        <v>191</v>
      </c>
      <c r="C27" s="52" t="s">
        <v>132</v>
      </c>
      <c r="D27" s="55" t="s">
        <v>192</v>
      </c>
    </row>
    <row r="28" spans="1:4">
      <c r="A28" s="52">
        <v>16</v>
      </c>
      <c r="B28" s="51" t="s">
        <v>183</v>
      </c>
      <c r="C28" s="52" t="s">
        <v>132</v>
      </c>
      <c r="D28" s="55" t="s">
        <v>193</v>
      </c>
    </row>
    <row r="29" spans="1:4">
      <c r="A29" s="52">
        <v>17</v>
      </c>
      <c r="B29" s="51" t="s">
        <v>185</v>
      </c>
      <c r="C29" s="52" t="s">
        <v>132</v>
      </c>
      <c r="D29" s="55" t="s">
        <v>194</v>
      </c>
    </row>
    <row r="30" spans="1:4">
      <c r="A30" s="52">
        <v>18</v>
      </c>
      <c r="B30" s="51" t="s">
        <v>187</v>
      </c>
      <c r="C30" s="52" t="s">
        <v>132</v>
      </c>
      <c r="D30" s="55" t="s">
        <v>195</v>
      </c>
    </row>
    <row r="31" spans="1:4">
      <c r="A31" s="52">
        <v>19</v>
      </c>
      <c r="B31" s="51" t="s">
        <v>189</v>
      </c>
      <c r="C31" s="52" t="s">
        <v>132</v>
      </c>
      <c r="D31" s="55" t="s">
        <v>196</v>
      </c>
    </row>
    <row r="32" spans="1:4">
      <c r="B32" t="s">
        <v>302</v>
      </c>
    </row>
    <row r="33" spans="2:2">
      <c r="B33" s="60" t="s">
        <v>303</v>
      </c>
    </row>
  </sheetData>
  <phoneticPr fontId="2"/>
  <pageMargins left="0.25" right="0.25" top="0.75" bottom="0.75" header="0.3" footer="0.3"/>
  <pageSetup paperSize="9" fitToHeight="0" orientation="portrait" r:id="rId1"/>
  <headerFooter>
    <oddHeader>&amp;L&amp;A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37" zoomScaleNormal="100" workbookViewId="0">
      <selection activeCell="B7" sqref="B7"/>
    </sheetView>
  </sheetViews>
  <sheetFormatPr defaultRowHeight="13.5"/>
  <cols>
    <col min="4" max="4" width="45" style="59" bestFit="1" customWidth="1"/>
  </cols>
  <sheetData>
    <row r="1" spans="1:5">
      <c r="A1" s="52" t="s">
        <v>249</v>
      </c>
      <c r="B1" s="52" t="s">
        <v>129</v>
      </c>
      <c r="C1" s="52" t="s">
        <v>130</v>
      </c>
      <c r="D1" s="51" t="s">
        <v>131</v>
      </c>
    </row>
    <row r="2" spans="1:5">
      <c r="A2" s="52">
        <v>1</v>
      </c>
      <c r="B2" s="52">
        <v>330000</v>
      </c>
      <c r="C2" s="52" t="s">
        <v>132</v>
      </c>
      <c r="D2" s="51" t="s">
        <v>107</v>
      </c>
    </row>
    <row r="3" spans="1:5">
      <c r="A3" s="52">
        <v>2</v>
      </c>
      <c r="B3" s="52">
        <v>330000</v>
      </c>
      <c r="C3" s="52" t="s">
        <v>132</v>
      </c>
      <c r="D3" s="51" t="s">
        <v>197</v>
      </c>
      <c r="E3" t="s">
        <v>304</v>
      </c>
    </row>
    <row r="4" spans="1:5">
      <c r="A4" s="52">
        <v>3</v>
      </c>
      <c r="B4" s="52">
        <v>220000</v>
      </c>
      <c r="C4" s="52" t="s">
        <v>132</v>
      </c>
      <c r="D4" s="51" t="s">
        <v>198</v>
      </c>
      <c r="E4" t="s">
        <v>305</v>
      </c>
    </row>
    <row r="5" spans="1:5">
      <c r="A5" s="52">
        <v>4</v>
      </c>
      <c r="B5" s="52">
        <v>110000</v>
      </c>
      <c r="C5" s="52" t="s">
        <v>132</v>
      </c>
      <c r="D5" s="51" t="s">
        <v>199</v>
      </c>
      <c r="E5" t="s">
        <v>306</v>
      </c>
    </row>
    <row r="6" spans="1:5">
      <c r="A6" s="52">
        <v>5</v>
      </c>
      <c r="B6" s="52">
        <v>380000</v>
      </c>
      <c r="C6" s="52" t="s">
        <v>132</v>
      </c>
      <c r="D6" s="51" t="s">
        <v>200</v>
      </c>
    </row>
    <row r="7" spans="1:5">
      <c r="A7" s="52">
        <v>6</v>
      </c>
      <c r="B7" s="52">
        <v>260000</v>
      </c>
      <c r="C7" s="52" t="s">
        <v>132</v>
      </c>
      <c r="D7" s="51" t="s">
        <v>201</v>
      </c>
    </row>
    <row r="8" spans="1:5">
      <c r="A8" s="52">
        <v>7</v>
      </c>
      <c r="B8" s="52">
        <v>130000</v>
      </c>
      <c r="C8" s="52" t="s">
        <v>132</v>
      </c>
      <c r="D8" s="51" t="s">
        <v>202</v>
      </c>
    </row>
    <row r="9" spans="1:5">
      <c r="A9" s="52">
        <v>8</v>
      </c>
      <c r="B9" s="52">
        <v>330000</v>
      </c>
      <c r="C9" s="52" t="s">
        <v>132</v>
      </c>
      <c r="D9" s="51" t="s">
        <v>203</v>
      </c>
      <c r="E9" t="s">
        <v>307</v>
      </c>
    </row>
    <row r="10" spans="1:5">
      <c r="A10" s="52">
        <v>9</v>
      </c>
      <c r="B10" s="52">
        <v>330000</v>
      </c>
      <c r="C10" s="52" t="s">
        <v>132</v>
      </c>
      <c r="D10" s="51" t="s">
        <v>204</v>
      </c>
      <c r="E10" t="s">
        <v>308</v>
      </c>
    </row>
    <row r="11" spans="1:5">
      <c r="A11" s="52">
        <v>10</v>
      </c>
      <c r="B11" s="52">
        <v>330000</v>
      </c>
      <c r="C11" s="52" t="s">
        <v>132</v>
      </c>
      <c r="D11" s="51" t="s">
        <v>205</v>
      </c>
      <c r="E11" t="s">
        <v>309</v>
      </c>
    </row>
    <row r="12" spans="1:5">
      <c r="A12" s="52">
        <v>11</v>
      </c>
      <c r="B12" s="52">
        <v>310000</v>
      </c>
      <c r="C12" s="52" t="s">
        <v>132</v>
      </c>
      <c r="D12" s="51" t="s">
        <v>206</v>
      </c>
      <c r="E12" t="s">
        <v>310</v>
      </c>
    </row>
    <row r="13" spans="1:5">
      <c r="A13" s="52">
        <v>12</v>
      </c>
      <c r="B13" s="52">
        <v>260000</v>
      </c>
      <c r="C13" s="52" t="s">
        <v>132</v>
      </c>
      <c r="D13" s="51" t="s">
        <v>207</v>
      </c>
      <c r="E13" t="s">
        <v>311</v>
      </c>
    </row>
    <row r="14" spans="1:5">
      <c r="A14" s="52">
        <v>13</v>
      </c>
      <c r="B14" s="52">
        <v>210000</v>
      </c>
      <c r="C14" s="52" t="s">
        <v>132</v>
      </c>
      <c r="D14" s="51" t="s">
        <v>208</v>
      </c>
      <c r="E14" t="s">
        <v>312</v>
      </c>
    </row>
    <row r="15" spans="1:5">
      <c r="A15" s="52">
        <v>14</v>
      </c>
      <c r="B15" s="52">
        <v>160000</v>
      </c>
      <c r="C15" s="52" t="s">
        <v>132</v>
      </c>
      <c r="D15" s="51" t="s">
        <v>209</v>
      </c>
      <c r="E15" t="s">
        <v>313</v>
      </c>
    </row>
    <row r="16" spans="1:5">
      <c r="A16" s="52">
        <v>15</v>
      </c>
      <c r="B16" s="52">
        <v>110000</v>
      </c>
      <c r="C16" s="52" t="s">
        <v>132</v>
      </c>
      <c r="D16" s="51" t="s">
        <v>210</v>
      </c>
      <c r="E16" t="s">
        <v>314</v>
      </c>
    </row>
    <row r="17" spans="1:5">
      <c r="A17" s="52">
        <v>16</v>
      </c>
      <c r="B17" s="52">
        <v>60000</v>
      </c>
      <c r="C17" s="52" t="s">
        <v>132</v>
      </c>
      <c r="D17" s="51" t="s">
        <v>211</v>
      </c>
      <c r="E17" t="s">
        <v>315</v>
      </c>
    </row>
    <row r="18" spans="1:5">
      <c r="A18" s="52">
        <v>17</v>
      </c>
      <c r="B18" s="52">
        <v>30000</v>
      </c>
      <c r="C18" s="52" t="s">
        <v>132</v>
      </c>
      <c r="D18" s="51" t="s">
        <v>212</v>
      </c>
      <c r="E18" t="s">
        <v>316</v>
      </c>
    </row>
    <row r="19" spans="1:5">
      <c r="A19" s="52">
        <v>18</v>
      </c>
      <c r="B19" s="52">
        <v>220000</v>
      </c>
      <c r="C19" s="52" t="s">
        <v>132</v>
      </c>
      <c r="D19" s="51" t="s">
        <v>213</v>
      </c>
      <c r="E19" t="s">
        <v>317</v>
      </c>
    </row>
    <row r="20" spans="1:5">
      <c r="A20" s="52">
        <v>19</v>
      </c>
      <c r="B20" s="52">
        <v>220000</v>
      </c>
      <c r="C20" s="52" t="s">
        <v>132</v>
      </c>
      <c r="D20" s="51" t="s">
        <v>214</v>
      </c>
      <c r="E20" t="s">
        <v>318</v>
      </c>
    </row>
    <row r="21" spans="1:5">
      <c r="A21" s="52">
        <v>20</v>
      </c>
      <c r="B21" s="52">
        <v>220000</v>
      </c>
      <c r="C21" s="52" t="s">
        <v>132</v>
      </c>
      <c r="D21" s="51" t="s">
        <v>215</v>
      </c>
      <c r="E21" t="s">
        <v>319</v>
      </c>
    </row>
    <row r="22" spans="1:5">
      <c r="A22" s="52">
        <v>21</v>
      </c>
      <c r="B22" s="52">
        <v>210000</v>
      </c>
      <c r="C22" s="52" t="s">
        <v>132</v>
      </c>
      <c r="D22" s="51" t="s">
        <v>216</v>
      </c>
      <c r="E22" t="s">
        <v>320</v>
      </c>
    </row>
    <row r="23" spans="1:5">
      <c r="A23" s="52">
        <v>22</v>
      </c>
      <c r="B23" s="52">
        <v>180000</v>
      </c>
      <c r="C23" s="52" t="s">
        <v>132</v>
      </c>
      <c r="D23" s="51" t="s">
        <v>217</v>
      </c>
      <c r="E23" t="s">
        <v>321</v>
      </c>
    </row>
    <row r="24" spans="1:5">
      <c r="A24" s="52">
        <v>23</v>
      </c>
      <c r="B24" s="52">
        <v>140000</v>
      </c>
      <c r="C24" s="52" t="s">
        <v>132</v>
      </c>
      <c r="D24" s="51" t="s">
        <v>218</v>
      </c>
      <c r="E24" t="s">
        <v>322</v>
      </c>
    </row>
    <row r="25" spans="1:5">
      <c r="A25" s="52">
        <v>24</v>
      </c>
      <c r="B25" s="52">
        <v>110000</v>
      </c>
      <c r="C25" s="52" t="s">
        <v>132</v>
      </c>
      <c r="D25" s="51" t="s">
        <v>219</v>
      </c>
      <c r="E25" t="s">
        <v>323</v>
      </c>
    </row>
    <row r="26" spans="1:5">
      <c r="A26" s="52">
        <v>25</v>
      </c>
      <c r="B26" s="52">
        <v>80000</v>
      </c>
      <c r="C26" s="52" t="s">
        <v>132</v>
      </c>
      <c r="D26" s="51" t="s">
        <v>220</v>
      </c>
      <c r="E26" t="s">
        <v>324</v>
      </c>
    </row>
    <row r="27" spans="1:5">
      <c r="A27" s="52">
        <v>26</v>
      </c>
      <c r="B27" s="52">
        <v>40000</v>
      </c>
      <c r="C27" s="52" t="s">
        <v>132</v>
      </c>
      <c r="D27" s="51" t="s">
        <v>221</v>
      </c>
      <c r="E27" t="s">
        <v>325</v>
      </c>
    </row>
    <row r="28" spans="1:5">
      <c r="A28" s="52">
        <v>27</v>
      </c>
      <c r="B28" s="52">
        <v>20000</v>
      </c>
      <c r="C28" s="52" t="s">
        <v>132</v>
      </c>
      <c r="D28" s="51" t="s">
        <v>222</v>
      </c>
      <c r="E28" t="s">
        <v>326</v>
      </c>
    </row>
    <row r="29" spans="1:5">
      <c r="A29" s="52">
        <v>28</v>
      </c>
      <c r="B29" s="52">
        <v>110000</v>
      </c>
      <c r="C29" s="52" t="s">
        <v>132</v>
      </c>
      <c r="D29" s="51" t="s">
        <v>223</v>
      </c>
      <c r="E29" t="s">
        <v>327</v>
      </c>
    </row>
    <row r="30" spans="1:5">
      <c r="A30" s="52">
        <v>29</v>
      </c>
      <c r="B30" s="52">
        <v>110000</v>
      </c>
      <c r="C30" s="52" t="s">
        <v>132</v>
      </c>
      <c r="D30" s="51" t="s">
        <v>224</v>
      </c>
      <c r="E30" t="s">
        <v>328</v>
      </c>
    </row>
    <row r="31" spans="1:5">
      <c r="A31" s="52">
        <v>30</v>
      </c>
      <c r="B31" s="52">
        <v>110000</v>
      </c>
      <c r="C31" s="52" t="s">
        <v>132</v>
      </c>
      <c r="D31" s="51" t="s">
        <v>225</v>
      </c>
      <c r="E31" t="s">
        <v>329</v>
      </c>
    </row>
    <row r="32" spans="1:5">
      <c r="A32" s="52">
        <v>31</v>
      </c>
      <c r="B32" s="52">
        <v>110000</v>
      </c>
      <c r="C32" s="52" t="s">
        <v>132</v>
      </c>
      <c r="D32" s="51" t="s">
        <v>226</v>
      </c>
      <c r="E32" t="s">
        <v>330</v>
      </c>
    </row>
    <row r="33" spans="1:5">
      <c r="A33" s="52">
        <v>32</v>
      </c>
      <c r="B33" s="52">
        <v>90000</v>
      </c>
      <c r="C33" s="52" t="s">
        <v>132</v>
      </c>
      <c r="D33" s="51" t="s">
        <v>227</v>
      </c>
      <c r="E33" t="s">
        <v>331</v>
      </c>
    </row>
    <row r="34" spans="1:5">
      <c r="A34" s="52">
        <v>33</v>
      </c>
      <c r="B34" s="52">
        <v>70000</v>
      </c>
      <c r="C34" s="52" t="s">
        <v>132</v>
      </c>
      <c r="D34" s="51" t="s">
        <v>228</v>
      </c>
      <c r="E34" t="s">
        <v>332</v>
      </c>
    </row>
    <row r="35" spans="1:5">
      <c r="A35" s="52">
        <v>34</v>
      </c>
      <c r="B35" s="52">
        <v>60000</v>
      </c>
      <c r="C35" s="52" t="s">
        <v>132</v>
      </c>
      <c r="D35" s="51" t="s">
        <v>229</v>
      </c>
      <c r="E35" t="s">
        <v>333</v>
      </c>
    </row>
    <row r="36" spans="1:5">
      <c r="A36" s="52">
        <v>35</v>
      </c>
      <c r="B36" s="52">
        <v>40000</v>
      </c>
      <c r="C36" s="52" t="s">
        <v>132</v>
      </c>
      <c r="D36" s="51" t="s">
        <v>230</v>
      </c>
      <c r="E36" t="s">
        <v>334</v>
      </c>
    </row>
    <row r="37" spans="1:5">
      <c r="A37" s="52">
        <v>36</v>
      </c>
      <c r="B37" s="52">
        <v>20000</v>
      </c>
      <c r="C37" s="52" t="s">
        <v>132</v>
      </c>
      <c r="D37" s="51" t="s">
        <v>231</v>
      </c>
      <c r="E37" t="s">
        <v>335</v>
      </c>
    </row>
    <row r="38" spans="1:5">
      <c r="A38" s="52">
        <v>37</v>
      </c>
      <c r="B38" s="52">
        <v>10000</v>
      </c>
      <c r="C38" s="52" t="s">
        <v>132</v>
      </c>
      <c r="D38" s="51" t="s">
        <v>232</v>
      </c>
      <c r="E38" t="s">
        <v>336</v>
      </c>
    </row>
    <row r="39" spans="1:5">
      <c r="A39" s="52">
        <v>38</v>
      </c>
      <c r="B39" s="52">
        <v>330000</v>
      </c>
      <c r="C39" s="52" t="s">
        <v>132</v>
      </c>
      <c r="D39" s="51" t="s">
        <v>94</v>
      </c>
    </row>
    <row r="40" spans="1:5">
      <c r="A40" s="52">
        <v>39</v>
      </c>
      <c r="B40" s="52">
        <v>450000</v>
      </c>
      <c r="C40" s="52" t="s">
        <v>132</v>
      </c>
      <c r="D40" s="51" t="s">
        <v>95</v>
      </c>
    </row>
    <row r="41" spans="1:5">
      <c r="A41" s="52">
        <v>40</v>
      </c>
      <c r="B41" s="52">
        <v>380000</v>
      </c>
      <c r="C41" s="52" t="s">
        <v>132</v>
      </c>
      <c r="D41" s="51" t="s">
        <v>96</v>
      </c>
    </row>
    <row r="42" spans="1:5">
      <c r="A42" s="52">
        <v>41</v>
      </c>
      <c r="B42" s="52">
        <v>450000</v>
      </c>
      <c r="C42" s="52" t="s">
        <v>132</v>
      </c>
      <c r="D42" s="51" t="s">
        <v>233</v>
      </c>
    </row>
    <row r="43" spans="1:5">
      <c r="A43" s="52">
        <v>42</v>
      </c>
      <c r="B43" s="52">
        <v>0</v>
      </c>
      <c r="C43" s="52" t="s">
        <v>132</v>
      </c>
      <c r="D43" s="51" t="s">
        <v>234</v>
      </c>
    </row>
    <row r="44" spans="1:5">
      <c r="A44" s="52">
        <v>43</v>
      </c>
      <c r="B44" s="52">
        <v>260000</v>
      </c>
      <c r="C44" s="52" t="s">
        <v>132</v>
      </c>
      <c r="D44" s="51" t="s">
        <v>98</v>
      </c>
    </row>
    <row r="45" spans="1:5">
      <c r="A45" s="52">
        <v>44</v>
      </c>
      <c r="B45" s="52">
        <v>300000</v>
      </c>
      <c r="C45" s="52" t="s">
        <v>132</v>
      </c>
      <c r="D45" s="51" t="s">
        <v>99</v>
      </c>
    </row>
    <row r="46" spans="1:5">
      <c r="A46" s="52">
        <v>45</v>
      </c>
      <c r="B46" s="52">
        <v>530000</v>
      </c>
      <c r="C46" s="52" t="s">
        <v>132</v>
      </c>
      <c r="D46" s="51" t="s">
        <v>100</v>
      </c>
    </row>
    <row r="47" spans="1:5">
      <c r="A47" s="52">
        <v>46</v>
      </c>
      <c r="B47" s="52">
        <v>260000</v>
      </c>
      <c r="C47" s="52" t="s">
        <v>132</v>
      </c>
      <c r="D47" s="51" t="s">
        <v>101</v>
      </c>
    </row>
    <row r="48" spans="1:5">
      <c r="A48" s="52">
        <v>47</v>
      </c>
      <c r="B48" s="52">
        <v>300000</v>
      </c>
      <c r="C48" s="52" t="s">
        <v>132</v>
      </c>
      <c r="D48" s="51" t="s">
        <v>235</v>
      </c>
    </row>
    <row r="49" spans="1:4">
      <c r="A49" s="52">
        <v>48</v>
      </c>
      <c r="B49" s="52">
        <v>260000</v>
      </c>
      <c r="C49" s="52" t="s">
        <v>132</v>
      </c>
      <c r="D49" s="51" t="s">
        <v>103</v>
      </c>
    </row>
    <row r="50" spans="1:4">
      <c r="A50" s="52">
        <v>49</v>
      </c>
      <c r="B50" s="52">
        <v>260000</v>
      </c>
      <c r="C50" s="52" t="s">
        <v>132</v>
      </c>
      <c r="D50" s="51" t="s">
        <v>236</v>
      </c>
    </row>
    <row r="51" spans="1:4">
      <c r="A51" s="52">
        <v>50</v>
      </c>
      <c r="B51" s="52">
        <v>350000</v>
      </c>
      <c r="C51" s="52" t="s">
        <v>132</v>
      </c>
      <c r="D51" s="51" t="s">
        <v>237</v>
      </c>
    </row>
    <row r="52" spans="1:4">
      <c r="A52" s="52">
        <v>51</v>
      </c>
      <c r="B52" s="52">
        <v>320000</v>
      </c>
      <c r="C52" s="52" t="s">
        <v>132</v>
      </c>
      <c r="D52" s="51" t="s">
        <v>238</v>
      </c>
    </row>
    <row r="53" spans="1:4">
      <c r="A53" s="52">
        <v>52</v>
      </c>
      <c r="B53" s="52">
        <v>1250000</v>
      </c>
      <c r="C53" s="52" t="s">
        <v>132</v>
      </c>
      <c r="D53" s="51" t="s">
        <v>239</v>
      </c>
    </row>
    <row r="54" spans="1:4">
      <c r="A54" s="52">
        <v>53</v>
      </c>
      <c r="B54" s="52">
        <v>5000000</v>
      </c>
      <c r="C54" s="52" t="s">
        <v>132</v>
      </c>
      <c r="D54" s="51" t="s">
        <v>240</v>
      </c>
    </row>
    <row r="55" spans="1:4">
      <c r="A55" s="51">
        <v>54</v>
      </c>
      <c r="B55" s="51">
        <v>150000</v>
      </c>
      <c r="C55" s="51" t="s">
        <v>132</v>
      </c>
      <c r="D55" s="53" t="s">
        <v>241</v>
      </c>
    </row>
    <row r="56" spans="1:4">
      <c r="A56" s="53">
        <v>55</v>
      </c>
      <c r="B56" s="53">
        <v>100000</v>
      </c>
      <c r="C56" s="53" t="s">
        <v>132</v>
      </c>
      <c r="D56" s="53" t="s">
        <v>242</v>
      </c>
    </row>
    <row r="57" spans="1:4">
      <c r="A57" s="56">
        <v>56</v>
      </c>
      <c r="B57" s="56">
        <v>650000</v>
      </c>
      <c r="C57" s="56" t="s">
        <v>132</v>
      </c>
      <c r="D57" s="57" t="s">
        <v>243</v>
      </c>
    </row>
  </sheetData>
  <phoneticPr fontId="2"/>
  <pageMargins left="0.7" right="0.7" top="0.75" bottom="0.75" header="0.3" footer="0.3"/>
  <pageSetup paperSize="9" orientation="portrait"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topLeftCell="A18" zoomScaleNormal="100" workbookViewId="0">
      <selection activeCell="G27" sqref="G27"/>
    </sheetView>
  </sheetViews>
  <sheetFormatPr defaultRowHeight="13.5"/>
  <cols>
    <col min="2" max="2" width="11.625" bestFit="1" customWidth="1"/>
    <col min="4" max="4" width="45" style="59" bestFit="1" customWidth="1"/>
  </cols>
  <sheetData>
    <row r="1" spans="1:5">
      <c r="A1" s="52" t="s">
        <v>249</v>
      </c>
      <c r="B1" s="52" t="s">
        <v>129</v>
      </c>
      <c r="C1" s="52" t="s">
        <v>130</v>
      </c>
      <c r="D1" s="51" t="s">
        <v>131</v>
      </c>
    </row>
    <row r="2" spans="1:5">
      <c r="A2" s="52">
        <v>1</v>
      </c>
      <c r="B2" s="52">
        <v>50000</v>
      </c>
      <c r="C2" s="52" t="s">
        <v>132</v>
      </c>
      <c r="D2" s="51" t="s">
        <v>107</v>
      </c>
    </row>
    <row r="3" spans="1:5">
      <c r="A3" s="52">
        <v>2</v>
      </c>
      <c r="B3" s="52">
        <v>50000</v>
      </c>
      <c r="C3" s="52" t="s">
        <v>132</v>
      </c>
      <c r="D3" s="51" t="s">
        <v>197</v>
      </c>
      <c r="E3" t="s">
        <v>337</v>
      </c>
    </row>
    <row r="4" spans="1:5">
      <c r="A4" s="52">
        <v>3</v>
      </c>
      <c r="B4" s="52">
        <v>40000</v>
      </c>
      <c r="C4" s="52" t="s">
        <v>132</v>
      </c>
      <c r="D4" s="51" t="s">
        <v>198</v>
      </c>
      <c r="E4" t="s">
        <v>337</v>
      </c>
    </row>
    <row r="5" spans="1:5">
      <c r="A5" s="52">
        <v>4</v>
      </c>
      <c r="B5" s="52">
        <v>20000</v>
      </c>
      <c r="C5" s="52" t="s">
        <v>132</v>
      </c>
      <c r="D5" s="51" t="s">
        <v>199</v>
      </c>
      <c r="E5" t="s">
        <v>337</v>
      </c>
    </row>
    <row r="6" spans="1:5">
      <c r="A6" s="52">
        <v>5</v>
      </c>
      <c r="B6" s="52">
        <v>100000</v>
      </c>
      <c r="C6" s="52" t="s">
        <v>132</v>
      </c>
      <c r="D6" s="51" t="s">
        <v>200</v>
      </c>
    </row>
    <row r="7" spans="1:5">
      <c r="A7" s="52">
        <v>6</v>
      </c>
      <c r="B7" s="52">
        <v>60000</v>
      </c>
      <c r="C7" s="52" t="s">
        <v>132</v>
      </c>
      <c r="D7" s="51" t="s">
        <v>201</v>
      </c>
    </row>
    <row r="8" spans="1:5">
      <c r="A8" s="52">
        <v>7</v>
      </c>
      <c r="B8" s="52">
        <v>30000</v>
      </c>
      <c r="C8" s="52" t="s">
        <v>132</v>
      </c>
      <c r="D8" s="51" t="s">
        <v>202</v>
      </c>
    </row>
    <row r="9" spans="1:5">
      <c r="A9" s="52">
        <v>8</v>
      </c>
      <c r="B9" s="52">
        <v>50000</v>
      </c>
      <c r="C9" s="52" t="s">
        <v>132</v>
      </c>
      <c r="D9" s="51" t="s">
        <v>203</v>
      </c>
      <c r="E9" t="s">
        <v>338</v>
      </c>
    </row>
    <row r="10" spans="1:5">
      <c r="A10" s="52">
        <v>9</v>
      </c>
      <c r="B10" s="52">
        <v>30000</v>
      </c>
      <c r="C10" s="52" t="s">
        <v>132</v>
      </c>
      <c r="D10" s="51" t="s">
        <v>204</v>
      </c>
      <c r="E10" t="s">
        <v>339</v>
      </c>
    </row>
    <row r="11" spans="1:5">
      <c r="A11" s="52">
        <v>10</v>
      </c>
      <c r="B11" s="52">
        <v>0</v>
      </c>
      <c r="C11" s="52" t="s">
        <v>132</v>
      </c>
      <c r="D11" s="51" t="s">
        <v>205</v>
      </c>
    </row>
    <row r="12" spans="1:5">
      <c r="A12" s="52">
        <v>11</v>
      </c>
      <c r="B12" s="52">
        <v>0</v>
      </c>
      <c r="C12" s="52" t="s">
        <v>132</v>
      </c>
      <c r="D12" s="51" t="s">
        <v>206</v>
      </c>
    </row>
    <row r="13" spans="1:5">
      <c r="A13" s="52">
        <v>12</v>
      </c>
      <c r="B13" s="52">
        <v>0</v>
      </c>
      <c r="C13" s="52" t="s">
        <v>132</v>
      </c>
      <c r="D13" s="51" t="s">
        <v>207</v>
      </c>
    </row>
    <row r="14" spans="1:5">
      <c r="A14" s="52">
        <v>13</v>
      </c>
      <c r="B14" s="52">
        <v>0</v>
      </c>
      <c r="C14" s="52" t="s">
        <v>132</v>
      </c>
      <c r="D14" s="51" t="s">
        <v>208</v>
      </c>
    </row>
    <row r="15" spans="1:5">
      <c r="A15" s="52">
        <v>14</v>
      </c>
      <c r="B15" s="52">
        <v>0</v>
      </c>
      <c r="C15" s="52" t="s">
        <v>132</v>
      </c>
      <c r="D15" s="51" t="s">
        <v>209</v>
      </c>
    </row>
    <row r="16" spans="1:5">
      <c r="A16" s="52">
        <v>15</v>
      </c>
      <c r="B16" s="52">
        <v>0</v>
      </c>
      <c r="C16" s="52" t="s">
        <v>132</v>
      </c>
      <c r="D16" s="51" t="s">
        <v>210</v>
      </c>
    </row>
    <row r="17" spans="1:5">
      <c r="A17" s="52">
        <v>16</v>
      </c>
      <c r="B17" s="52">
        <v>0</v>
      </c>
      <c r="C17" s="52" t="s">
        <v>132</v>
      </c>
      <c r="D17" s="51" t="s">
        <v>211</v>
      </c>
    </row>
    <row r="18" spans="1:5">
      <c r="A18" s="52">
        <v>17</v>
      </c>
      <c r="B18" s="52">
        <v>0</v>
      </c>
      <c r="C18" s="52" t="s">
        <v>132</v>
      </c>
      <c r="D18" s="51" t="s">
        <v>212</v>
      </c>
    </row>
    <row r="19" spans="1:5">
      <c r="A19" s="52">
        <v>18</v>
      </c>
      <c r="B19" s="52">
        <v>40000</v>
      </c>
      <c r="C19" s="52" t="s">
        <v>132</v>
      </c>
      <c r="D19" s="51" t="s">
        <v>213</v>
      </c>
      <c r="E19" t="s">
        <v>338</v>
      </c>
    </row>
    <row r="20" spans="1:5">
      <c r="A20" s="52">
        <v>19</v>
      </c>
      <c r="B20" s="52">
        <v>20000</v>
      </c>
      <c r="C20" s="52" t="s">
        <v>132</v>
      </c>
      <c r="D20" s="51" t="s">
        <v>214</v>
      </c>
      <c r="E20" t="s">
        <v>339</v>
      </c>
    </row>
    <row r="21" spans="1:5">
      <c r="A21" s="52">
        <v>20</v>
      </c>
      <c r="B21" s="52">
        <v>0</v>
      </c>
      <c r="C21" s="52" t="s">
        <v>132</v>
      </c>
      <c r="D21" s="51" t="s">
        <v>215</v>
      </c>
    </row>
    <row r="22" spans="1:5">
      <c r="A22" s="52">
        <v>21</v>
      </c>
      <c r="B22" s="52">
        <v>0</v>
      </c>
      <c r="C22" s="52" t="s">
        <v>132</v>
      </c>
      <c r="D22" s="51" t="s">
        <v>216</v>
      </c>
    </row>
    <row r="23" spans="1:5">
      <c r="A23" s="52">
        <v>22</v>
      </c>
      <c r="B23" s="52">
        <v>0</v>
      </c>
      <c r="C23" s="52" t="s">
        <v>132</v>
      </c>
      <c r="D23" s="51" t="s">
        <v>217</v>
      </c>
    </row>
    <row r="24" spans="1:5">
      <c r="A24" s="52">
        <v>23</v>
      </c>
      <c r="B24" s="52">
        <v>0</v>
      </c>
      <c r="C24" s="52" t="s">
        <v>132</v>
      </c>
      <c r="D24" s="51" t="s">
        <v>218</v>
      </c>
    </row>
    <row r="25" spans="1:5">
      <c r="A25" s="52">
        <v>24</v>
      </c>
      <c r="B25" s="52">
        <v>0</v>
      </c>
      <c r="C25" s="52" t="s">
        <v>132</v>
      </c>
      <c r="D25" s="51" t="s">
        <v>219</v>
      </c>
    </row>
    <row r="26" spans="1:5">
      <c r="A26" s="52">
        <v>25</v>
      </c>
      <c r="B26" s="52">
        <v>0</v>
      </c>
      <c r="C26" s="52" t="s">
        <v>132</v>
      </c>
      <c r="D26" s="51" t="s">
        <v>220</v>
      </c>
    </row>
    <row r="27" spans="1:5">
      <c r="A27" s="52">
        <v>26</v>
      </c>
      <c r="B27" s="52">
        <v>0</v>
      </c>
      <c r="C27" s="52" t="s">
        <v>132</v>
      </c>
      <c r="D27" s="51" t="s">
        <v>221</v>
      </c>
    </row>
    <row r="28" spans="1:5">
      <c r="A28" s="52">
        <v>27</v>
      </c>
      <c r="B28" s="52">
        <v>0</v>
      </c>
      <c r="C28" s="52" t="s">
        <v>132</v>
      </c>
      <c r="D28" s="51" t="s">
        <v>222</v>
      </c>
    </row>
    <row r="29" spans="1:5">
      <c r="A29" s="52">
        <v>28</v>
      </c>
      <c r="B29" s="52">
        <v>20000</v>
      </c>
      <c r="C29" s="52" t="s">
        <v>132</v>
      </c>
      <c r="D29" s="51" t="s">
        <v>223</v>
      </c>
      <c r="E29" t="s">
        <v>338</v>
      </c>
    </row>
    <row r="30" spans="1:5">
      <c r="A30" s="52">
        <v>29</v>
      </c>
      <c r="B30" s="52">
        <v>10000</v>
      </c>
      <c r="C30" s="52" t="s">
        <v>132</v>
      </c>
      <c r="D30" s="51" t="s">
        <v>224</v>
      </c>
      <c r="E30" t="s">
        <v>339</v>
      </c>
    </row>
    <row r="31" spans="1:5">
      <c r="A31" s="52">
        <v>30</v>
      </c>
      <c r="B31" s="52">
        <v>0</v>
      </c>
      <c r="C31" s="52" t="s">
        <v>132</v>
      </c>
      <c r="D31" s="51" t="s">
        <v>225</v>
      </c>
    </row>
    <row r="32" spans="1:5">
      <c r="A32" s="52">
        <v>31</v>
      </c>
      <c r="B32" s="52">
        <v>0</v>
      </c>
      <c r="C32" s="52" t="s">
        <v>132</v>
      </c>
      <c r="D32" s="51" t="s">
        <v>226</v>
      </c>
    </row>
    <row r="33" spans="1:4">
      <c r="A33" s="52">
        <v>32</v>
      </c>
      <c r="B33" s="52">
        <v>0</v>
      </c>
      <c r="C33" s="52" t="s">
        <v>132</v>
      </c>
      <c r="D33" s="51" t="s">
        <v>227</v>
      </c>
    </row>
    <row r="34" spans="1:4">
      <c r="A34" s="52">
        <v>33</v>
      </c>
      <c r="B34" s="52">
        <v>0</v>
      </c>
      <c r="C34" s="52" t="s">
        <v>132</v>
      </c>
      <c r="D34" s="51" t="s">
        <v>228</v>
      </c>
    </row>
    <row r="35" spans="1:4">
      <c r="A35" s="52">
        <v>34</v>
      </c>
      <c r="B35" s="52">
        <v>0</v>
      </c>
      <c r="C35" s="52" t="s">
        <v>132</v>
      </c>
      <c r="D35" s="51" t="s">
        <v>229</v>
      </c>
    </row>
    <row r="36" spans="1:4">
      <c r="A36" s="52">
        <v>35</v>
      </c>
      <c r="B36" s="52">
        <v>0</v>
      </c>
      <c r="C36" s="52" t="s">
        <v>132</v>
      </c>
      <c r="D36" s="51" t="s">
        <v>230</v>
      </c>
    </row>
    <row r="37" spans="1:4">
      <c r="A37" s="52">
        <v>36</v>
      </c>
      <c r="B37" s="52">
        <v>0</v>
      </c>
      <c r="C37" s="52" t="s">
        <v>132</v>
      </c>
      <c r="D37" s="51" t="s">
        <v>231</v>
      </c>
    </row>
    <row r="38" spans="1:4">
      <c r="A38" s="52">
        <v>37</v>
      </c>
      <c r="B38" s="52">
        <v>0</v>
      </c>
      <c r="C38" s="52" t="s">
        <v>132</v>
      </c>
      <c r="D38" s="51" t="s">
        <v>232</v>
      </c>
    </row>
    <row r="39" spans="1:4">
      <c r="A39" s="52">
        <v>38</v>
      </c>
      <c r="B39" s="52">
        <v>50000</v>
      </c>
      <c r="C39" s="52" t="s">
        <v>132</v>
      </c>
      <c r="D39" s="51" t="s">
        <v>94</v>
      </c>
    </row>
    <row r="40" spans="1:4">
      <c r="A40" s="52">
        <v>39</v>
      </c>
      <c r="B40" s="52">
        <v>180000</v>
      </c>
      <c r="C40" s="52" t="s">
        <v>132</v>
      </c>
      <c r="D40" s="51" t="s">
        <v>95</v>
      </c>
    </row>
    <row r="41" spans="1:4">
      <c r="A41" s="52">
        <v>40</v>
      </c>
      <c r="B41" s="52">
        <v>100000</v>
      </c>
      <c r="C41" s="52" t="s">
        <v>132</v>
      </c>
      <c r="D41" s="51" t="s">
        <v>96</v>
      </c>
    </row>
    <row r="42" spans="1:4">
      <c r="A42" s="52">
        <v>41</v>
      </c>
      <c r="B42" s="52">
        <v>130000</v>
      </c>
      <c r="C42" s="52" t="s">
        <v>132</v>
      </c>
      <c r="D42" s="51" t="s">
        <v>233</v>
      </c>
    </row>
    <row r="43" spans="1:4">
      <c r="A43" s="52">
        <v>42</v>
      </c>
      <c r="B43" s="52">
        <v>0</v>
      </c>
      <c r="C43" s="52" t="s">
        <v>132</v>
      </c>
      <c r="D43" s="51" t="s">
        <v>234</v>
      </c>
    </row>
    <row r="44" spans="1:4">
      <c r="A44" s="52">
        <v>43</v>
      </c>
      <c r="B44" s="52">
        <v>10000</v>
      </c>
      <c r="C44" s="52" t="s">
        <v>132</v>
      </c>
      <c r="D44" s="51" t="s">
        <v>98</v>
      </c>
    </row>
    <row r="45" spans="1:4">
      <c r="A45" s="52">
        <v>44</v>
      </c>
      <c r="B45" s="52">
        <v>100000</v>
      </c>
      <c r="C45" s="52" t="s">
        <v>132</v>
      </c>
      <c r="D45" s="51" t="s">
        <v>99</v>
      </c>
    </row>
    <row r="46" spans="1:4">
      <c r="A46" s="52">
        <v>45</v>
      </c>
      <c r="B46" s="52">
        <v>220000</v>
      </c>
      <c r="C46" s="52" t="s">
        <v>132</v>
      </c>
      <c r="D46" s="51" t="s">
        <v>100</v>
      </c>
    </row>
    <row r="47" spans="1:4">
      <c r="A47" s="52">
        <v>46</v>
      </c>
      <c r="B47" s="52">
        <v>10000</v>
      </c>
      <c r="C47" s="52" t="s">
        <v>132</v>
      </c>
      <c r="D47" s="51" t="s">
        <v>101</v>
      </c>
    </row>
    <row r="48" spans="1:4">
      <c r="A48" s="52">
        <v>47</v>
      </c>
      <c r="B48" s="52">
        <v>50000</v>
      </c>
      <c r="C48" s="52" t="s">
        <v>132</v>
      </c>
      <c r="D48" s="51" t="s">
        <v>235</v>
      </c>
    </row>
    <row r="49" spans="1:4">
      <c r="A49" s="52">
        <v>48</v>
      </c>
      <c r="B49" s="52">
        <v>10000</v>
      </c>
      <c r="C49" s="52" t="s">
        <v>132</v>
      </c>
      <c r="D49" s="51" t="s">
        <v>103</v>
      </c>
    </row>
    <row r="50" spans="1:4">
      <c r="A50" s="52">
        <v>49</v>
      </c>
      <c r="B50" s="52">
        <v>10000</v>
      </c>
      <c r="C50" s="52" t="s">
        <v>132</v>
      </c>
      <c r="D50" s="51" t="s">
        <v>236</v>
      </c>
    </row>
    <row r="51" spans="1:4">
      <c r="A51" s="52">
        <v>50</v>
      </c>
      <c r="B51" s="52">
        <v>2000000</v>
      </c>
      <c r="C51" s="52" t="s">
        <v>132</v>
      </c>
      <c r="D51" s="51" t="s">
        <v>244</v>
      </c>
    </row>
    <row r="52" spans="1:4">
      <c r="A52" s="52">
        <v>51</v>
      </c>
      <c r="B52" s="52">
        <v>3</v>
      </c>
      <c r="C52" s="52" t="s">
        <v>132</v>
      </c>
      <c r="D52" s="51" t="s">
        <v>245</v>
      </c>
    </row>
    <row r="53" spans="1:4">
      <c r="A53" s="52">
        <v>52</v>
      </c>
      <c r="B53" s="52">
        <v>1500</v>
      </c>
      <c r="C53" s="52" t="s">
        <v>132</v>
      </c>
      <c r="D53" s="51" t="s">
        <v>246</v>
      </c>
    </row>
  </sheetData>
  <phoneticPr fontId="2"/>
  <pageMargins left="0.7" right="0.7" top="0.75" bottom="0.75" header="0.3" footer="0.3"/>
  <pageSetup paperSize="9" orientation="portrait"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Normal="100" workbookViewId="0">
      <selection activeCell="G27" sqref="G27"/>
    </sheetView>
  </sheetViews>
  <sheetFormatPr defaultRowHeight="13.5"/>
  <cols>
    <col min="4" max="4" width="35.875" bestFit="1" customWidth="1"/>
  </cols>
  <sheetData>
    <row r="1" spans="1:4">
      <c r="A1" s="52" t="s">
        <v>249</v>
      </c>
      <c r="B1" s="52" t="s">
        <v>129</v>
      </c>
      <c r="C1" s="52" t="s">
        <v>130</v>
      </c>
      <c r="D1" s="52" t="s">
        <v>131</v>
      </c>
    </row>
    <row r="2" spans="1:4">
      <c r="A2" s="52">
        <v>1</v>
      </c>
      <c r="B2" s="52">
        <v>6</v>
      </c>
      <c r="C2" s="52" t="s">
        <v>132</v>
      </c>
      <c r="D2" s="52" t="s">
        <v>340</v>
      </c>
    </row>
    <row r="3" spans="1:4">
      <c r="A3" s="52">
        <v>2</v>
      </c>
      <c r="B3" s="52">
        <v>8</v>
      </c>
      <c r="C3" s="52" t="s">
        <v>132</v>
      </c>
      <c r="D3" s="52" t="s">
        <v>341</v>
      </c>
    </row>
    <row r="4" spans="1:4">
      <c r="A4" s="52">
        <v>3</v>
      </c>
      <c r="B4" s="52">
        <v>1000</v>
      </c>
      <c r="C4" s="52" t="s">
        <v>132</v>
      </c>
      <c r="D4" s="52" t="s">
        <v>342</v>
      </c>
    </row>
    <row r="5" spans="1:4">
      <c r="A5" s="52">
        <v>4</v>
      </c>
      <c r="B5" s="52">
        <v>100</v>
      </c>
      <c r="C5" s="52" t="s">
        <v>132</v>
      </c>
      <c r="D5" s="52" t="s">
        <v>343</v>
      </c>
    </row>
  </sheetData>
  <phoneticPr fontId="2"/>
  <pageMargins left="0.7" right="0.7" top="0.75" bottom="0.75" header="0.3" footer="0.3"/>
  <pageSetup paperSize="9"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海外居住者のための収入等申告書</vt:lpstr>
      <vt:lpstr>記入例</vt:lpstr>
      <vt:lpstr>レート表</vt:lpstr>
      <vt:lpstr>計算シート</vt:lpstr>
      <vt:lpstr>T11所得区分</vt:lpstr>
      <vt:lpstr>T12給与所得</vt:lpstr>
      <vt:lpstr>T13人的控除</vt:lpstr>
      <vt:lpstr>T15調整控除</vt:lpstr>
      <vt:lpstr>T16税率等</vt:lpstr>
      <vt:lpstr>海外居住者のための収入等申告書!Print_Area</vt:lpstr>
      <vt:lpstr>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海外居住者のための収入等申告書</dc:title>
  <dc:creator/>
  <cp:lastModifiedBy/>
  <dcterms:created xsi:type="dcterms:W3CDTF">2006-09-16T00:00:00Z</dcterms:created>
  <dcterms:modified xsi:type="dcterms:W3CDTF">2020-01-23T00:22:49Z</dcterms:modified>
</cp:coreProperties>
</file>